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9405" activeTab="0"/>
  </bookViews>
  <sheets>
    <sheet name="Title" sheetId="1" r:id="rId1"/>
    <sheet name="Establishment" sheetId="2" r:id="rId2"/>
    <sheet name="Production" sheetId="3" r:id="rId3"/>
    <sheet name="Amortization_Calculators" sheetId="4" r:id="rId4"/>
  </sheets>
  <definedNames>
    <definedName name="_xlnm.Print_Area" localSheetId="1">'Establishment'!$B$2:$G$44</definedName>
    <definedName name="_xlnm.Print_Area" localSheetId="2">'Production'!$B$2:$O$58</definedName>
    <definedName name="_xlnm.Print_Area" localSheetId="0">'Title'!$B$1:$O$32</definedName>
  </definedNames>
  <calcPr fullCalcOnLoad="1"/>
</workbook>
</file>

<file path=xl/sharedStrings.xml><?xml version="1.0" encoding="utf-8"?>
<sst xmlns="http://schemas.openxmlformats.org/spreadsheetml/2006/main" count="175" uniqueCount="145">
  <si>
    <t xml:space="preserve">Cost of Producing Hops </t>
  </si>
  <si>
    <t xml:space="preserve"> in the Yakima Valley</t>
  </si>
  <si>
    <t>Using Drip Irrigation</t>
  </si>
  <si>
    <t>Situation 2</t>
  </si>
  <si>
    <t>Assembled April 2010</t>
  </si>
  <si>
    <t>Excel Spreadsheets may be Modified to Fit Your Operation</t>
  </si>
  <si>
    <t>Developed by Suzette Galinato, WSU; Ann George, Washinton Hop Commission; Herbert</t>
  </si>
  <si>
    <t>Hinman, WSU retired.  Funded by Washington Hop Commission and WSU IMPACT Center</t>
  </si>
  <si>
    <t>ESTIMATED COSTS PER ACRE FOR PREPARING AND ESTABLISHING</t>
  </si>
  <si>
    <t>A STANDARD TRELLIS HOP FIELD UNDER DRIP IRRIGATION</t>
  </si>
  <si>
    <t>Comments and Notes</t>
  </si>
  <si>
    <t>Your Costs</t>
  </si>
  <si>
    <t>$</t>
  </si>
  <si>
    <t>Comments</t>
  </si>
  <si>
    <t>LAND PREPARATION:</t>
  </si>
  <si>
    <t>October-November of Previous Year</t>
  </si>
  <si>
    <t xml:space="preserve">     Disc</t>
  </si>
  <si>
    <t>Custom hire 1.1 acres @ $20/acre</t>
  </si>
  <si>
    <t>My cost.  I do this myself with my equipment</t>
  </si>
  <si>
    <t xml:space="preserve">     Subsoil</t>
  </si>
  <si>
    <t>Custom hire 1.1 acres @ $31.80/acre</t>
  </si>
  <si>
    <t xml:space="preserve">     Plow/Rototill</t>
  </si>
  <si>
    <t>Custom hire 1.1 acres @ $45.45/acre</t>
  </si>
  <si>
    <t xml:space="preserve">     Cultipack/Sprtooth (2X)</t>
  </si>
  <si>
    <t>Custom hire 1.1 acres @ $15.45/acre each time</t>
  </si>
  <si>
    <t xml:space="preserve">     Fumigate</t>
  </si>
  <si>
    <t>Not a standard practice</t>
  </si>
  <si>
    <t xml:space="preserve">     Interest</t>
  </si>
  <si>
    <t xml:space="preserve">6% of land prep cost </t>
  </si>
  <si>
    <t>6% of land prep cost</t>
  </si>
  <si>
    <t>Total Land Preparation</t>
  </si>
  <si>
    <t>ESTABLISHMENT:</t>
  </si>
  <si>
    <t>Materials and Labor</t>
  </si>
  <si>
    <t xml:space="preserve">     Field Poles</t>
  </si>
  <si>
    <t>60 poles @ $15.00/pole</t>
  </si>
  <si>
    <t>60 poles @ $15/pole</t>
  </si>
  <si>
    <t xml:space="preserve">     Anchor Poles</t>
  </si>
  <si>
    <t>10 poles @ $23.50/pole</t>
  </si>
  <si>
    <t>10 poles @ $25/pole</t>
  </si>
  <si>
    <t xml:space="preserve">     Anchor Holes</t>
  </si>
  <si>
    <t>10 holes @ $3.50/hole</t>
  </si>
  <si>
    <t>10 holes @ $4/hole</t>
  </si>
  <si>
    <t xml:space="preserve">     Anchor Material</t>
  </si>
  <si>
    <t>10 holes @ $20/hole</t>
  </si>
  <si>
    <t>10 holes @ $22/hole</t>
  </si>
  <si>
    <t xml:space="preserve">     Wire and Staples</t>
  </si>
  <si>
    <t xml:space="preserve">2,100 lbs. of wire @ 30 cents/lb.  </t>
  </si>
  <si>
    <t xml:space="preserve">2,100 lbs. of wire @ 31 cents/lb.  </t>
  </si>
  <si>
    <t xml:space="preserve">     Hop Roots</t>
  </si>
  <si>
    <t>4,000 roots @ 20 cents/root</t>
  </si>
  <si>
    <t>Same cost</t>
  </si>
  <si>
    <t xml:space="preserve">     Labor</t>
  </si>
  <si>
    <t xml:space="preserve">     Management</t>
  </si>
  <si>
    <t>10 hours @ $20/hour</t>
  </si>
  <si>
    <t>10 hours @ $25/hour</t>
  </si>
  <si>
    <t xml:space="preserve">     Irrigation System</t>
  </si>
  <si>
    <t>Labor and materials</t>
  </si>
  <si>
    <t xml:space="preserve">6% of above establishment costs </t>
  </si>
  <si>
    <t>6% of above establishment costs</t>
  </si>
  <si>
    <t>Total Establishment Cost</t>
  </si>
  <si>
    <t>Total Land Preparation and</t>
  </si>
  <si>
    <t xml:space="preserve">     Establishment Costs</t>
  </si>
  <si>
    <t>NOTE: All machinery costs, other than custom hired, are included in Year 1 production costs.</t>
  </si>
  <si>
    <t>ESTIMATED PER ACRE COSTS AND RETURNS FROM PRODUCING</t>
  </si>
  <si>
    <t>STANDARD TRELLIS HOPS UNDER DRIP IRRIGATION</t>
  </si>
  <si>
    <t>Mature</t>
  </si>
  <si>
    <t>Year 1</t>
  </si>
  <si>
    <t>Years</t>
  </si>
  <si>
    <t xml:space="preserve"> years of hop life</t>
  </si>
  <si>
    <t>Changed years of hop life from 4 years to 5 years</t>
  </si>
  <si>
    <t xml:space="preserve"> years of trellis and irrigation life</t>
  </si>
  <si>
    <t>Changed years of trellis and irrigation life from 4 to 10 years</t>
  </si>
  <si>
    <t>Variable Costs:</t>
  </si>
  <si>
    <t>Fertilizer &amp; Leaf Feed</t>
  </si>
  <si>
    <t xml:space="preserve"> Includes line cleaner</t>
  </si>
  <si>
    <t>Chemicals</t>
  </si>
  <si>
    <t xml:space="preserve"> Includes herbicide, insecticide &amp; funcidies</t>
  </si>
  <si>
    <t>Consulting and custom hire</t>
  </si>
  <si>
    <t xml:space="preserve"> Includes scouting</t>
  </si>
  <si>
    <t>Licenses, fees and dues</t>
  </si>
  <si>
    <t xml:space="preserve"> Assessments, dues licenses, inspection fees</t>
  </si>
  <si>
    <t>Parts and Repairs</t>
  </si>
  <si>
    <t xml:space="preserve"> Includes equipment, trellis, irrigation, facilities</t>
  </si>
  <si>
    <t>Fuel and Oil</t>
  </si>
  <si>
    <t>Supplies</t>
  </si>
  <si>
    <t xml:space="preserve"> Includes twine &amp; clips, general supplies</t>
  </si>
  <si>
    <t>Packaging</t>
  </si>
  <si>
    <t>per bale</t>
  </si>
  <si>
    <t xml:space="preserve"> Burlap, plastic, pelletizing</t>
  </si>
  <si>
    <t>$6.00 per bale</t>
  </si>
  <si>
    <t>Kiln Fuel</t>
  </si>
  <si>
    <t>$15.00 per bale</t>
  </si>
  <si>
    <t>Utilities</t>
  </si>
  <si>
    <t>Hop Dryer &amp; Baler</t>
  </si>
  <si>
    <t>$10.50 per bale</t>
  </si>
  <si>
    <t>Seasonal Labor</t>
  </si>
  <si>
    <t xml:space="preserve"> Includes benefits, employer taxes, etc.</t>
  </si>
  <si>
    <t>Interest</t>
  </si>
  <si>
    <t xml:space="preserve">  6% of above variable costs x 6/12 (6 months)</t>
  </si>
  <si>
    <t>($800,000 x 6% x 6/12) / 600 acres</t>
  </si>
  <si>
    <t>Total Variable Costs</t>
  </si>
  <si>
    <t>Fixed Costs:</t>
  </si>
  <si>
    <t>Equipment &amp; Building Annual</t>
  </si>
  <si>
    <t xml:space="preserve">  $300,000 per year for a 600-acre hop ranch </t>
  </si>
  <si>
    <t xml:space="preserve">   Replacement Cost</t>
  </si>
  <si>
    <t xml:space="preserve">     with capital investments having a 5-10 year </t>
  </si>
  <si>
    <t xml:space="preserve">     lifespan.</t>
  </si>
  <si>
    <t>Interest on Mach. &amp; Buildings</t>
  </si>
  <si>
    <t xml:space="preserve">  $8 million @ 7.5% divided by 600 acres</t>
  </si>
  <si>
    <t>($2.5 million loan @ 7.5% interest) / 600 acres</t>
  </si>
  <si>
    <t xml:space="preserve">    (picker, kiln, baler, shop, office @ $6.5 million </t>
  </si>
  <si>
    <t xml:space="preserve">     + equipment @ $1.5 million)</t>
  </si>
  <si>
    <t>Insurance Cost (all farm insurance)</t>
  </si>
  <si>
    <t>Amortized Establishment Costs:</t>
  </si>
  <si>
    <t>Planting Costs</t>
  </si>
  <si>
    <t>years, 6%</t>
  </si>
  <si>
    <t xml:space="preserve">  Hop roots plus $200 labor</t>
  </si>
  <si>
    <t>Hop roots plus $300 L &amp; M :  ($1,100, 5 years, 6%)</t>
  </si>
  <si>
    <t>Trellis &amp; Irrig. Costs</t>
  </si>
  <si>
    <t xml:space="preserve">  Land prep &amp; estab. - planting costs</t>
  </si>
  <si>
    <t>Land prep. &amp; estab. - planting costs: ($5,186.86, 10 years, 6%)</t>
  </si>
  <si>
    <t>Land &amp; Property Taxes</t>
  </si>
  <si>
    <t xml:space="preserve">  $75 per acre x 1.1 acres</t>
  </si>
  <si>
    <t>Land Cost</t>
  </si>
  <si>
    <t xml:space="preserve">  ($4,000 per acre x 1.1 acres) x 7.5%</t>
  </si>
  <si>
    <t>P&amp;I for ($1,600,000, 7.5%, 15 years) / 600 acres</t>
  </si>
  <si>
    <t>Irrgation Water</t>
  </si>
  <si>
    <t>Management &amp; Administration</t>
  </si>
  <si>
    <t>3/4 of Management &amp; Administration furnished by the producer</t>
  </si>
  <si>
    <t>Total Fixed Costs</t>
  </si>
  <si>
    <t>TOTAL COSTS</t>
  </si>
  <si>
    <t>Estimated Production Level (Lbs.)</t>
  </si>
  <si>
    <t xml:space="preserve"> Fill in the blank with your estimates</t>
  </si>
  <si>
    <t>Breakeven Price</t>
  </si>
  <si>
    <t>5 year hop life</t>
  </si>
  <si>
    <t xml:space="preserve">             AMORTIZATION CALCULATORS</t>
  </si>
  <si>
    <t>A. Establishment cost attributed to Planting</t>
  </si>
  <si>
    <t xml:space="preserve">   Dollar amount to be amortized:</t>
  </si>
  <si>
    <t xml:space="preserve">   Number of years:</t>
  </si>
  <si>
    <t xml:space="preserve">   Interest rate:</t>
  </si>
  <si>
    <t xml:space="preserve">   Amortized amount per year:</t>
  </si>
  <si>
    <t>B. Establishment cost attributed to Trellis &amp; Irrigation Systems</t>
  </si>
  <si>
    <t xml:space="preserve">             AMORTIZATION CALCULATOR</t>
  </si>
  <si>
    <t>TO BE USED FOR</t>
  </si>
  <si>
    <t>"YOUR COST" COLUMNS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</si>
</sst>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5" borderId="0" xfId="0" applyFont="1" applyFill="1" applyAlignment="1" applyProtection="1">
      <alignment horizontal="center"/>
      <protection locked="0"/>
    </xf>
    <xf numFmtId="0" fontId="40" fillId="34" borderId="0" xfId="0" applyFon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>
      <alignment horizontal="center"/>
    </xf>
    <xf numFmtId="0" fontId="0" fillId="33" borderId="15" xfId="0" applyFill="1" applyBorder="1" applyAlignment="1" applyProtection="1">
      <alignment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40" fillId="36" borderId="12" xfId="0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0" fillId="36" borderId="16" xfId="0" applyFill="1" applyBorder="1" applyAlignment="1">
      <alignment/>
    </xf>
    <xf numFmtId="2" fontId="0" fillId="37" borderId="16" xfId="0" applyNumberFormat="1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2" fontId="0" fillId="36" borderId="16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2" fontId="0" fillId="33" borderId="18" xfId="0" applyNumberFormat="1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/>
      <protection/>
    </xf>
    <xf numFmtId="2" fontId="0" fillId="36" borderId="16" xfId="0" applyNumberFormat="1" applyFill="1" applyBorder="1" applyAlignment="1" applyProtection="1">
      <alignment/>
      <protection/>
    </xf>
    <xf numFmtId="2" fontId="0" fillId="37" borderId="18" xfId="0" applyNumberFormat="1" applyFill="1" applyBorder="1" applyAlignment="1" applyProtection="1">
      <alignment/>
      <protection locked="0"/>
    </xf>
    <xf numFmtId="2" fontId="0" fillId="37" borderId="17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/>
    </xf>
    <xf numFmtId="2" fontId="0" fillId="33" borderId="0" xfId="0" applyNumberFormat="1" applyFill="1" applyAlignment="1">
      <alignment/>
    </xf>
    <xf numFmtId="0" fontId="40" fillId="37" borderId="0" xfId="0" applyFont="1" applyFill="1" applyAlignment="1" applyProtection="1">
      <alignment horizontal="center"/>
      <protection locked="0"/>
    </xf>
    <xf numFmtId="0" fontId="40" fillId="37" borderId="15" xfId="0" applyFont="1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40" fillId="33" borderId="22" xfId="0" applyFont="1" applyFill="1" applyBorder="1" applyAlignment="1" applyProtection="1">
      <alignment horizontal="center"/>
      <protection/>
    </xf>
    <xf numFmtId="0" fontId="4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40" fillId="33" borderId="23" xfId="0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 horizontal="center"/>
    </xf>
    <xf numFmtId="0" fontId="0" fillId="33" borderId="15" xfId="0" applyFill="1" applyBorder="1" applyAlignment="1" applyProtection="1">
      <alignment/>
      <protection/>
    </xf>
    <xf numFmtId="0" fontId="40" fillId="33" borderId="24" xfId="0" applyFont="1" applyFill="1" applyBorder="1" applyAlignment="1" applyProtection="1">
      <alignment horizontal="center"/>
      <protection/>
    </xf>
    <xf numFmtId="2" fontId="40" fillId="33" borderId="16" xfId="0" applyNumberFormat="1" applyFon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/>
      <protection locked="0"/>
    </xf>
    <xf numFmtId="0" fontId="0" fillId="36" borderId="18" xfId="0" applyFill="1" applyBorder="1" applyAlignment="1">
      <alignment/>
    </xf>
    <xf numFmtId="2" fontId="0" fillId="33" borderId="0" xfId="0" applyNumberFormat="1" applyFill="1" applyAlignment="1" applyProtection="1">
      <alignment/>
      <protection locked="0"/>
    </xf>
    <xf numFmtId="164" fontId="0" fillId="37" borderId="16" xfId="0" applyNumberFormat="1" applyFill="1" applyBorder="1" applyAlignment="1" applyProtection="1">
      <alignment/>
      <protection locked="0"/>
    </xf>
    <xf numFmtId="164" fontId="0" fillId="36" borderId="16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/>
    </xf>
    <xf numFmtId="2" fontId="0" fillId="36" borderId="19" xfId="0" applyNumberFormat="1" applyFill="1" applyBorder="1" applyAlignment="1">
      <alignment/>
    </xf>
    <xf numFmtId="2" fontId="0" fillId="33" borderId="21" xfId="0" applyNumberFormat="1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1" fontId="0" fillId="36" borderId="17" xfId="0" applyNumberFormat="1" applyFill="1" applyBorder="1" applyAlignment="1" applyProtection="1">
      <alignment/>
      <protection/>
    </xf>
    <xf numFmtId="165" fontId="0" fillId="37" borderId="16" xfId="0" applyNumberFormat="1" applyFill="1" applyBorder="1" applyAlignment="1" applyProtection="1">
      <alignment/>
      <protection locked="0"/>
    </xf>
    <xf numFmtId="0" fontId="0" fillId="37" borderId="26" xfId="0" applyFill="1" applyBorder="1" applyAlignment="1" applyProtection="1">
      <alignment/>
      <protection locked="0"/>
    </xf>
    <xf numFmtId="2" fontId="0" fillId="36" borderId="19" xfId="0" applyNumberForma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 locked="0"/>
    </xf>
    <xf numFmtId="1" fontId="0" fillId="36" borderId="16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6" borderId="1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37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7" borderId="16" xfId="0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0" fillId="38" borderId="16" xfId="0" applyFill="1" applyBorder="1" applyAlignment="1">
      <alignment/>
    </xf>
    <xf numFmtId="164" fontId="0" fillId="38" borderId="16" xfId="0" applyNumberFormat="1" applyFill="1" applyBorder="1" applyAlignment="1" applyProtection="1">
      <alignment/>
      <protection/>
    </xf>
    <xf numFmtId="1" fontId="0" fillId="38" borderId="16" xfId="0" applyNumberFormat="1" applyFill="1" applyBorder="1" applyAlignment="1" applyProtection="1">
      <alignment/>
      <protection/>
    </xf>
    <xf numFmtId="10" fontId="0" fillId="37" borderId="16" xfId="0" applyNumberForma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/>
    </xf>
    <xf numFmtId="16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/>
    </xf>
    <xf numFmtId="10" fontId="0" fillId="33" borderId="0" xfId="0" applyNumberFormat="1" applyFill="1" applyAlignment="1" applyProtection="1">
      <alignment/>
      <protection locked="0"/>
    </xf>
    <xf numFmtId="1" fontId="0" fillId="37" borderId="16" xfId="0" applyNumberForma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0" fillId="38" borderId="16" xfId="0" applyFont="1" applyFill="1" applyBorder="1" applyAlignment="1">
      <alignment horizontal="left"/>
    </xf>
    <xf numFmtId="0" fontId="40" fillId="38" borderId="16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  <col min="3" max="3" width="9.140625" style="9" customWidth="1"/>
    <col min="4" max="12" width="9.140625" style="0" customWidth="1"/>
    <col min="13" max="13" width="9.140625" style="10" customWidth="1"/>
    <col min="14" max="14" width="9.140625" style="0" customWidth="1"/>
  </cols>
  <sheetData>
    <row r="1" s="1" customFormat="1" ht="12.75"/>
    <row r="2" spans="1:26" ht="12.75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5"/>
      <c r="D3" s="6"/>
      <c r="E3" s="6"/>
      <c r="F3" s="6"/>
      <c r="G3" s="6"/>
      <c r="H3" s="6"/>
      <c r="I3" s="6"/>
      <c r="J3" s="6"/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5"/>
      <c r="D5" s="6"/>
      <c r="E5" s="6"/>
      <c r="F5" s="6"/>
      <c r="G5" s="6"/>
      <c r="H5" s="6"/>
      <c r="I5" s="6"/>
      <c r="J5" s="6"/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5"/>
      <c r="D6" s="6"/>
      <c r="E6" s="6"/>
      <c r="F6" s="6"/>
      <c r="G6" s="6"/>
      <c r="H6" s="6"/>
      <c r="I6" s="6"/>
      <c r="J6" s="6"/>
      <c r="K6" s="6"/>
      <c r="L6" s="6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5"/>
      <c r="D7" s="6"/>
      <c r="E7" s="6"/>
      <c r="F7" s="6"/>
      <c r="G7" s="6"/>
      <c r="H7" s="6"/>
      <c r="I7" s="6"/>
      <c r="J7" s="6"/>
      <c r="K7" s="6"/>
      <c r="L7" s="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5"/>
      <c r="D8" s="6"/>
      <c r="E8" s="6"/>
      <c r="F8" s="6"/>
      <c r="G8" s="6"/>
      <c r="H8" s="6"/>
      <c r="I8" s="6"/>
      <c r="J8" s="6"/>
      <c r="K8" s="6"/>
      <c r="L8" s="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1"/>
      <c r="B9" s="1"/>
      <c r="C9" s="5"/>
      <c r="D9" s="11" t="s">
        <v>0</v>
      </c>
      <c r="E9" s="11"/>
      <c r="F9" s="11"/>
      <c r="G9" s="11"/>
      <c r="H9" s="11"/>
      <c r="I9" s="11"/>
      <c r="J9" s="11"/>
      <c r="K9" s="11"/>
      <c r="L9" s="11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1"/>
      <c r="B10" s="1"/>
      <c r="C10" s="5"/>
      <c r="D10" s="11" t="s">
        <v>1</v>
      </c>
      <c r="E10" s="11"/>
      <c r="F10" s="11"/>
      <c r="G10" s="11"/>
      <c r="H10" s="11"/>
      <c r="I10" s="11"/>
      <c r="J10" s="11"/>
      <c r="K10" s="11"/>
      <c r="L10" s="11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5"/>
      <c r="D12" s="6"/>
      <c r="E12" s="6"/>
      <c r="F12" s="6"/>
      <c r="G12" s="6"/>
      <c r="H12" s="6"/>
      <c r="I12" s="6"/>
      <c r="J12" s="6"/>
      <c r="K12" s="6"/>
      <c r="L12" s="6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>
      <c r="A13" s="1"/>
      <c r="B13" s="1"/>
      <c r="C13" s="5"/>
      <c r="D13" s="12" t="s">
        <v>2</v>
      </c>
      <c r="E13" s="12"/>
      <c r="F13" s="12"/>
      <c r="G13" s="12"/>
      <c r="H13" s="12"/>
      <c r="I13" s="12"/>
      <c r="J13" s="12"/>
      <c r="K13" s="12"/>
      <c r="L13" s="12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5"/>
      <c r="D14" s="6"/>
      <c r="E14" s="6"/>
      <c r="F14" s="6"/>
      <c r="G14" s="6"/>
      <c r="H14" s="6"/>
      <c r="I14" s="6"/>
      <c r="J14" s="6"/>
      <c r="K14" s="6"/>
      <c r="L14" s="6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>
      <c r="A15" s="1"/>
      <c r="B15" s="1"/>
      <c r="C15" s="5"/>
      <c r="D15" s="13" t="s">
        <v>3</v>
      </c>
      <c r="E15" s="13"/>
      <c r="F15" s="13"/>
      <c r="G15" s="13"/>
      <c r="H15" s="13"/>
      <c r="I15" s="13"/>
      <c r="J15" s="13"/>
      <c r="K15" s="13"/>
      <c r="L15" s="13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5"/>
      <c r="D16" s="6"/>
      <c r="E16" s="6"/>
      <c r="F16" s="6"/>
      <c r="G16" s="6"/>
      <c r="H16" s="6"/>
      <c r="I16" s="6"/>
      <c r="J16" s="6"/>
      <c r="K16" s="6"/>
      <c r="L16" s="6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>
      <c r="A17" s="1"/>
      <c r="B17" s="1"/>
      <c r="C17" s="5"/>
      <c r="D17" s="12" t="s">
        <v>4</v>
      </c>
      <c r="E17" s="12"/>
      <c r="F17" s="12"/>
      <c r="G17" s="12"/>
      <c r="H17" s="12"/>
      <c r="I17" s="12"/>
      <c r="J17" s="12"/>
      <c r="K17" s="12"/>
      <c r="L17" s="12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5"/>
      <c r="D18" s="6"/>
      <c r="E18" s="6"/>
      <c r="F18" s="6"/>
      <c r="G18" s="6"/>
      <c r="H18" s="6"/>
      <c r="I18" s="6"/>
      <c r="J18" s="6"/>
      <c r="K18" s="6"/>
      <c r="L18" s="6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>
      <c r="A19" s="1"/>
      <c r="B19" s="1"/>
      <c r="C19" s="5"/>
      <c r="D19" s="12" t="s">
        <v>5</v>
      </c>
      <c r="E19" s="12"/>
      <c r="F19" s="12"/>
      <c r="G19" s="12"/>
      <c r="H19" s="12"/>
      <c r="I19" s="12"/>
      <c r="J19" s="12"/>
      <c r="K19" s="12"/>
      <c r="L19" s="12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5"/>
      <c r="D20" s="6"/>
      <c r="E20" s="6"/>
      <c r="F20" s="6"/>
      <c r="G20" s="6"/>
      <c r="H20" s="6"/>
      <c r="I20" s="6"/>
      <c r="J20" s="6"/>
      <c r="K20" s="6"/>
      <c r="L20" s="6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5"/>
      <c r="D22" s="14" t="s">
        <v>6</v>
      </c>
      <c r="E22" s="14"/>
      <c r="F22" s="14"/>
      <c r="G22" s="14"/>
      <c r="H22" s="14"/>
      <c r="I22" s="14"/>
      <c r="J22" s="14"/>
      <c r="K22" s="14"/>
      <c r="L22" s="14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5"/>
      <c r="D23" s="14" t="s">
        <v>7</v>
      </c>
      <c r="E23" s="14"/>
      <c r="F23" s="14"/>
      <c r="G23" s="14"/>
      <c r="H23" s="14"/>
      <c r="I23" s="14"/>
      <c r="J23" s="14"/>
      <c r="K23" s="14"/>
      <c r="L23" s="14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5"/>
      <c r="D24" s="6"/>
      <c r="E24" s="6"/>
      <c r="F24" s="6"/>
      <c r="G24" s="6"/>
      <c r="H24" s="6"/>
      <c r="I24" s="6"/>
      <c r="J24" s="6"/>
      <c r="K24" s="6"/>
      <c r="L24" s="6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5"/>
      <c r="D25" s="6"/>
      <c r="E25" s="6"/>
      <c r="F25" s="6"/>
      <c r="G25" s="6"/>
      <c r="H25" s="6"/>
      <c r="I25" s="6"/>
      <c r="J25" s="6"/>
      <c r="K25" s="6"/>
      <c r="L25" s="6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5"/>
      <c r="D26" s="6"/>
      <c r="E26" s="6"/>
      <c r="F26" s="6"/>
      <c r="G26" s="6"/>
      <c r="H26" s="6"/>
      <c r="I26" s="6"/>
      <c r="J26" s="6"/>
      <c r="K26" s="6"/>
      <c r="L26" s="6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3" ht="12.75">
      <c r="A51" s="1"/>
      <c r="C51"/>
      <c r="M51"/>
    </row>
  </sheetData>
  <sheetProtection sheet="1" objects="1" scenarios="1"/>
  <mergeCells count="8">
    <mergeCell ref="D22:L22"/>
    <mergeCell ref="D23:L23"/>
    <mergeCell ref="D9:L9"/>
    <mergeCell ref="D10:L10"/>
    <mergeCell ref="D13:L13"/>
    <mergeCell ref="D15:L15"/>
    <mergeCell ref="D17:L17"/>
    <mergeCell ref="D19:L19"/>
  </mergeCells>
  <printOptions/>
  <pageMargins left="0.5" right="0.5" top="1" bottom="1" header="0.5" footer="0.5"/>
  <pageSetup fitToHeight="0" fitToWidth="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8.421875" style="1" customWidth="1"/>
    <col min="4" max="4" width="3.140625" style="1" customWidth="1"/>
    <col min="5" max="5" width="41.28125" style="1" customWidth="1"/>
    <col min="6" max="6" width="5.00390625" style="1" customWidth="1"/>
    <col min="7" max="7" width="11.57421875" style="1" customWidth="1"/>
    <col min="8" max="8" width="3.28125" style="1" customWidth="1"/>
    <col min="9" max="9" width="9.140625" style="1" customWidth="1"/>
    <col min="10" max="16384" width="9.140625" style="1" customWidth="1"/>
  </cols>
  <sheetData>
    <row r="2" spans="2:15" ht="12.75">
      <c r="B2" s="50" t="s">
        <v>8</v>
      </c>
      <c r="C2" s="50"/>
      <c r="D2" s="50"/>
      <c r="E2" s="50"/>
      <c r="I2" s="15"/>
      <c r="J2" s="15"/>
      <c r="K2" s="15"/>
      <c r="L2" s="15"/>
      <c r="M2" s="15"/>
      <c r="N2" s="15"/>
      <c r="O2" s="15"/>
    </row>
    <row r="3" spans="2:15" ht="12.75">
      <c r="B3" s="51" t="s">
        <v>9</v>
      </c>
      <c r="C3" s="51"/>
      <c r="D3" s="51"/>
      <c r="E3" s="51"/>
      <c r="I3" s="15"/>
      <c r="J3" s="15"/>
      <c r="K3" s="15"/>
      <c r="L3" s="15"/>
      <c r="M3" s="15"/>
      <c r="N3" s="15"/>
      <c r="O3" s="15"/>
    </row>
    <row r="4" spans="2:15" ht="12.75">
      <c r="B4" s="16"/>
      <c r="C4" s="17"/>
      <c r="D4" s="52" t="s">
        <v>10</v>
      </c>
      <c r="E4" s="52"/>
      <c r="G4" s="18" t="s">
        <v>11</v>
      </c>
      <c r="I4" s="15"/>
      <c r="J4" s="15"/>
      <c r="K4" s="15"/>
      <c r="L4" s="15"/>
      <c r="M4" s="15"/>
      <c r="N4" s="15"/>
      <c r="O4" s="15"/>
    </row>
    <row r="5" spans="2:15" ht="12.75">
      <c r="B5" s="19"/>
      <c r="C5" s="20"/>
      <c r="D5" s="20"/>
      <c r="E5" s="20"/>
      <c r="G5" s="21" t="s">
        <v>12</v>
      </c>
      <c r="I5" s="53" t="s">
        <v>13</v>
      </c>
      <c r="J5" s="53"/>
      <c r="K5" s="53"/>
      <c r="L5" s="53"/>
      <c r="M5" s="53"/>
      <c r="N5" s="53"/>
      <c r="O5" s="53"/>
    </row>
    <row r="6" spans="2:15" ht="12.75">
      <c r="B6" s="22" t="s">
        <v>14</v>
      </c>
      <c r="C6" s="23" t="s">
        <v>12</v>
      </c>
      <c r="D6" s="24"/>
      <c r="E6" s="25" t="s">
        <v>15</v>
      </c>
      <c r="I6" s="15"/>
      <c r="J6" s="15"/>
      <c r="K6" s="15"/>
      <c r="L6" s="15"/>
      <c r="M6" s="15"/>
      <c r="N6" s="15"/>
      <c r="O6" s="15"/>
    </row>
    <row r="7" spans="2:15" ht="12.75">
      <c r="B7" s="26" t="s">
        <v>16</v>
      </c>
      <c r="C7" s="27">
        <v>22</v>
      </c>
      <c r="D7" s="28"/>
      <c r="E7" s="25" t="s">
        <v>17</v>
      </c>
      <c r="G7" s="29">
        <v>18</v>
      </c>
      <c r="I7" s="54" t="s">
        <v>18</v>
      </c>
      <c r="J7" s="54"/>
      <c r="K7" s="54"/>
      <c r="L7" s="54"/>
      <c r="M7" s="54"/>
      <c r="N7" s="54"/>
      <c r="O7" s="54"/>
    </row>
    <row r="8" spans="2:15" ht="12.75">
      <c r="B8" s="26" t="s">
        <v>19</v>
      </c>
      <c r="C8" s="27">
        <v>35</v>
      </c>
      <c r="D8" s="28"/>
      <c r="E8" s="25" t="s">
        <v>20</v>
      </c>
      <c r="G8" s="31">
        <v>30</v>
      </c>
      <c r="I8" s="54" t="s">
        <v>18</v>
      </c>
      <c r="J8" s="54"/>
      <c r="K8" s="54"/>
      <c r="L8" s="54"/>
      <c r="M8" s="54"/>
      <c r="N8" s="54"/>
      <c r="O8" s="54"/>
    </row>
    <row r="9" spans="2:15" ht="12.75">
      <c r="B9" s="26" t="s">
        <v>21</v>
      </c>
      <c r="C9" s="27">
        <v>50</v>
      </c>
      <c r="D9" s="28"/>
      <c r="E9" s="25" t="s">
        <v>22</v>
      </c>
      <c r="G9" s="31">
        <v>42</v>
      </c>
      <c r="I9" s="54" t="s">
        <v>18</v>
      </c>
      <c r="J9" s="54"/>
      <c r="K9" s="54"/>
      <c r="L9" s="54"/>
      <c r="M9" s="54"/>
      <c r="N9" s="54"/>
      <c r="O9" s="54"/>
    </row>
    <row r="10" spans="2:15" ht="12.75">
      <c r="B10" s="26" t="s">
        <v>23</v>
      </c>
      <c r="C10" s="27">
        <v>34</v>
      </c>
      <c r="D10" s="28"/>
      <c r="E10" s="25" t="s">
        <v>24</v>
      </c>
      <c r="G10" s="31">
        <v>30</v>
      </c>
      <c r="I10" s="54" t="s">
        <v>18</v>
      </c>
      <c r="J10" s="54"/>
      <c r="K10" s="54"/>
      <c r="L10" s="54"/>
      <c r="M10" s="54"/>
      <c r="N10" s="54"/>
      <c r="O10" s="54"/>
    </row>
    <row r="11" spans="2:15" ht="12.75">
      <c r="B11" s="26" t="s">
        <v>25</v>
      </c>
      <c r="C11" s="27"/>
      <c r="D11" s="28"/>
      <c r="E11" s="25" t="s">
        <v>26</v>
      </c>
      <c r="G11" s="31"/>
      <c r="I11" s="55"/>
      <c r="J11" s="55"/>
      <c r="K11" s="55"/>
      <c r="L11" s="55"/>
      <c r="M11" s="55"/>
      <c r="N11" s="55"/>
      <c r="O11" s="55"/>
    </row>
    <row r="12" spans="2:15" ht="12.75">
      <c r="B12" s="32"/>
      <c r="C12" s="27"/>
      <c r="D12" s="28"/>
      <c r="E12" s="25"/>
      <c r="G12" s="31"/>
      <c r="I12" s="55"/>
      <c r="J12" s="55"/>
      <c r="K12" s="55"/>
      <c r="L12" s="55"/>
      <c r="M12" s="55"/>
      <c r="N12" s="55"/>
      <c r="O12" s="55"/>
    </row>
    <row r="13" spans="2:15" ht="12.75">
      <c r="B13" s="32"/>
      <c r="C13" s="27"/>
      <c r="D13" s="28"/>
      <c r="E13" s="25"/>
      <c r="G13" s="31"/>
      <c r="I13" s="55"/>
      <c r="J13" s="55"/>
      <c r="K13" s="55"/>
      <c r="L13" s="55"/>
      <c r="M13" s="55"/>
      <c r="N13" s="55"/>
      <c r="O13" s="55"/>
    </row>
    <row r="14" spans="2:15" ht="12.75">
      <c r="B14" s="32"/>
      <c r="C14" s="27"/>
      <c r="D14" s="28"/>
      <c r="E14" s="25"/>
      <c r="G14" s="31"/>
      <c r="I14" s="55"/>
      <c r="J14" s="55"/>
      <c r="K14" s="55"/>
      <c r="L14" s="55"/>
      <c r="M14" s="55"/>
      <c r="N14" s="55"/>
      <c r="O14" s="55"/>
    </row>
    <row r="15" spans="2:15" ht="12.75">
      <c r="B15" s="32"/>
      <c r="C15" s="27"/>
      <c r="D15" s="28"/>
      <c r="E15" s="25"/>
      <c r="G15" s="31"/>
      <c r="I15" s="55"/>
      <c r="J15" s="55"/>
      <c r="K15" s="55"/>
      <c r="L15" s="55"/>
      <c r="M15" s="55"/>
      <c r="N15" s="55"/>
      <c r="O15" s="55"/>
    </row>
    <row r="16" spans="2:15" ht="12.75">
      <c r="B16" s="32"/>
      <c r="C16" s="27"/>
      <c r="D16" s="28"/>
      <c r="E16" s="25"/>
      <c r="G16" s="33"/>
      <c r="I16" s="55"/>
      <c r="J16" s="55"/>
      <c r="K16" s="55"/>
      <c r="L16" s="55"/>
      <c r="M16" s="55"/>
      <c r="N16" s="55"/>
      <c r="O16" s="55"/>
    </row>
    <row r="17" spans="2:15" ht="12.75">
      <c r="B17" s="26" t="s">
        <v>27</v>
      </c>
      <c r="C17" s="27">
        <f>SUM(C7:C16)*0.06</f>
        <v>8.459999999999999</v>
      </c>
      <c r="D17" s="28"/>
      <c r="E17" s="25" t="s">
        <v>28</v>
      </c>
      <c r="G17" s="31">
        <f>SUM(G7:G16)*0.06</f>
        <v>7.199999999999999</v>
      </c>
      <c r="I17" s="54" t="s">
        <v>29</v>
      </c>
      <c r="J17" s="54"/>
      <c r="K17" s="54"/>
      <c r="L17" s="54"/>
      <c r="M17" s="54"/>
      <c r="N17" s="54"/>
      <c r="O17" s="54"/>
    </row>
    <row r="18" spans="2:15" ht="12.75">
      <c r="B18" s="34"/>
      <c r="C18" s="35"/>
      <c r="D18" s="36"/>
      <c r="E18" s="37"/>
      <c r="G18" s="38"/>
      <c r="I18" s="55"/>
      <c r="J18" s="55"/>
      <c r="K18" s="55"/>
      <c r="L18" s="55"/>
      <c r="M18" s="55"/>
      <c r="N18" s="55"/>
      <c r="O18" s="55"/>
    </row>
    <row r="19" spans="2:15" ht="12.75">
      <c r="B19" s="22" t="s">
        <v>30</v>
      </c>
      <c r="C19" s="39">
        <f>SUM(C7:C17)</f>
        <v>149.46</v>
      </c>
      <c r="D19" s="28"/>
      <c r="E19" s="25"/>
      <c r="G19" s="40">
        <f>SUM(G7:G17)</f>
        <v>127.2</v>
      </c>
      <c r="I19" s="55"/>
      <c r="J19" s="55"/>
      <c r="K19" s="55"/>
      <c r="L19" s="55"/>
      <c r="M19" s="55"/>
      <c r="N19" s="55"/>
      <c r="O19" s="55"/>
    </row>
    <row r="20" spans="2:15" ht="12.75">
      <c r="B20" s="35"/>
      <c r="C20" s="35"/>
      <c r="D20" s="41"/>
      <c r="E20" s="42"/>
      <c r="I20" s="55"/>
      <c r="J20" s="55"/>
      <c r="K20" s="55"/>
      <c r="L20" s="55"/>
      <c r="M20" s="55"/>
      <c r="N20" s="55"/>
      <c r="O20" s="55"/>
    </row>
    <row r="21" spans="2:15" ht="12.75">
      <c r="B21" s="22" t="s">
        <v>31</v>
      </c>
      <c r="C21" s="43"/>
      <c r="D21" s="44"/>
      <c r="E21" s="45"/>
      <c r="I21" s="55"/>
      <c r="J21" s="55"/>
      <c r="K21" s="55"/>
      <c r="L21" s="55"/>
      <c r="M21" s="55"/>
      <c r="N21" s="55"/>
      <c r="O21" s="55"/>
    </row>
    <row r="22" spans="2:15" ht="12.75">
      <c r="B22" s="22" t="s">
        <v>32</v>
      </c>
      <c r="C22" s="43"/>
      <c r="D22" s="44"/>
      <c r="E22" s="45"/>
      <c r="I22" s="55"/>
      <c r="J22" s="55"/>
      <c r="K22" s="55"/>
      <c r="L22" s="55"/>
      <c r="M22" s="55"/>
      <c r="N22" s="55"/>
      <c r="O22" s="55"/>
    </row>
    <row r="23" spans="2:15" ht="12.75">
      <c r="B23" s="26" t="s">
        <v>33</v>
      </c>
      <c r="C23" s="27">
        <f>60*15</f>
        <v>900</v>
      </c>
      <c r="D23" s="28"/>
      <c r="E23" s="25" t="s">
        <v>34</v>
      </c>
      <c r="G23" s="29">
        <v>900</v>
      </c>
      <c r="I23" s="54" t="s">
        <v>35</v>
      </c>
      <c r="J23" s="54"/>
      <c r="K23" s="54"/>
      <c r="L23" s="54"/>
      <c r="M23" s="54"/>
      <c r="N23" s="54"/>
      <c r="O23" s="54"/>
    </row>
    <row r="24" spans="2:15" ht="12.75">
      <c r="B24" s="26" t="s">
        <v>36</v>
      </c>
      <c r="C24" s="27">
        <f>10*23.5</f>
        <v>235</v>
      </c>
      <c r="D24" s="28"/>
      <c r="E24" s="25" t="s">
        <v>37</v>
      </c>
      <c r="G24" s="31">
        <v>250</v>
      </c>
      <c r="I24" s="54" t="s">
        <v>38</v>
      </c>
      <c r="J24" s="54"/>
      <c r="K24" s="54"/>
      <c r="L24" s="54"/>
      <c r="M24" s="54"/>
      <c r="N24" s="54"/>
      <c r="O24" s="54"/>
    </row>
    <row r="25" spans="2:15" ht="12.75">
      <c r="B25" s="26" t="s">
        <v>39</v>
      </c>
      <c r="C25" s="27">
        <v>35</v>
      </c>
      <c r="D25" s="28"/>
      <c r="E25" s="25" t="s">
        <v>40</v>
      </c>
      <c r="G25" s="31">
        <v>40</v>
      </c>
      <c r="I25" s="54" t="s">
        <v>41</v>
      </c>
      <c r="J25" s="54"/>
      <c r="K25" s="54"/>
      <c r="L25" s="54"/>
      <c r="M25" s="54"/>
      <c r="N25" s="54"/>
      <c r="O25" s="54"/>
    </row>
    <row r="26" spans="2:15" ht="12.75">
      <c r="B26" s="26" t="s">
        <v>42</v>
      </c>
      <c r="C26" s="27">
        <v>200</v>
      </c>
      <c r="D26" s="28"/>
      <c r="E26" s="25" t="s">
        <v>43</v>
      </c>
      <c r="G26" s="31">
        <v>220</v>
      </c>
      <c r="I26" s="54" t="s">
        <v>44</v>
      </c>
      <c r="J26" s="54"/>
      <c r="K26" s="54"/>
      <c r="L26" s="54"/>
      <c r="M26" s="54"/>
      <c r="N26" s="54"/>
      <c r="O26" s="54"/>
    </row>
    <row r="27" spans="2:15" ht="12.75">
      <c r="B27" s="26" t="s">
        <v>45</v>
      </c>
      <c r="C27" s="27">
        <f>+(2100*0.3)</f>
        <v>630</v>
      </c>
      <c r="D27" s="28"/>
      <c r="E27" s="25" t="s">
        <v>46</v>
      </c>
      <c r="G27" s="31">
        <v>651</v>
      </c>
      <c r="I27" s="54" t="s">
        <v>47</v>
      </c>
      <c r="J27" s="54"/>
      <c r="K27" s="54"/>
      <c r="L27" s="54"/>
      <c r="M27" s="54"/>
      <c r="N27" s="54"/>
      <c r="O27" s="54"/>
    </row>
    <row r="28" spans="2:15" ht="12.75">
      <c r="B28" s="26" t="s">
        <v>48</v>
      </c>
      <c r="C28" s="27">
        <f>4000*0.2</f>
        <v>800</v>
      </c>
      <c r="D28" s="28"/>
      <c r="E28" s="25" t="s">
        <v>49</v>
      </c>
      <c r="G28" s="31">
        <v>800</v>
      </c>
      <c r="I28" s="54" t="s">
        <v>50</v>
      </c>
      <c r="J28" s="54"/>
      <c r="K28" s="54"/>
      <c r="L28" s="54"/>
      <c r="M28" s="54"/>
      <c r="N28" s="54"/>
      <c r="O28" s="54"/>
    </row>
    <row r="29" spans="2:15" ht="12.75">
      <c r="B29" s="26" t="s">
        <v>51</v>
      </c>
      <c r="C29" s="27">
        <v>900</v>
      </c>
      <c r="D29" s="28"/>
      <c r="E29" s="25"/>
      <c r="G29" s="31">
        <v>1000</v>
      </c>
      <c r="I29" s="55"/>
      <c r="J29" s="55"/>
      <c r="K29" s="55"/>
      <c r="L29" s="55"/>
      <c r="M29" s="55"/>
      <c r="N29" s="55"/>
      <c r="O29" s="55"/>
    </row>
    <row r="30" spans="2:15" ht="12.75">
      <c r="B30" s="26" t="s">
        <v>52</v>
      </c>
      <c r="C30" s="27">
        <v>200</v>
      </c>
      <c r="D30" s="28"/>
      <c r="E30" s="25" t="s">
        <v>53</v>
      </c>
      <c r="G30" s="31">
        <v>250</v>
      </c>
      <c r="I30" s="54" t="s">
        <v>54</v>
      </c>
      <c r="J30" s="54"/>
      <c r="K30" s="54"/>
      <c r="L30" s="54"/>
      <c r="M30" s="54"/>
      <c r="N30" s="54"/>
      <c r="O30" s="54"/>
    </row>
    <row r="31" spans="2:15" ht="12.75">
      <c r="B31" s="26" t="s">
        <v>55</v>
      </c>
      <c r="C31" s="27">
        <v>1500</v>
      </c>
      <c r="D31" s="28"/>
      <c r="E31" s="25" t="s">
        <v>56</v>
      </c>
      <c r="G31" s="31">
        <v>1700</v>
      </c>
      <c r="I31" s="55"/>
      <c r="J31" s="55"/>
      <c r="K31" s="55"/>
      <c r="L31" s="55"/>
      <c r="M31" s="55"/>
      <c r="N31" s="55"/>
      <c r="O31" s="55"/>
    </row>
    <row r="32" spans="2:15" ht="12.75">
      <c r="B32" s="32"/>
      <c r="C32" s="27"/>
      <c r="D32" s="28"/>
      <c r="E32" s="25"/>
      <c r="G32" s="31"/>
      <c r="I32" s="55"/>
      <c r="J32" s="55"/>
      <c r="K32" s="55"/>
      <c r="L32" s="55"/>
      <c r="M32" s="55"/>
      <c r="N32" s="55"/>
      <c r="O32" s="55"/>
    </row>
    <row r="33" spans="2:15" ht="12.75">
      <c r="B33" s="32"/>
      <c r="C33" s="27"/>
      <c r="D33" s="28"/>
      <c r="E33" s="25"/>
      <c r="G33" s="31"/>
      <c r="I33" s="55"/>
      <c r="J33" s="55"/>
      <c r="K33" s="55"/>
      <c r="L33" s="55"/>
      <c r="M33" s="55"/>
      <c r="N33" s="55"/>
      <c r="O33" s="55"/>
    </row>
    <row r="34" spans="2:15" ht="12.75">
      <c r="B34" s="32"/>
      <c r="C34" s="27"/>
      <c r="D34" s="28"/>
      <c r="E34" s="25"/>
      <c r="G34" s="31"/>
      <c r="I34" s="55"/>
      <c r="J34" s="55"/>
      <c r="K34" s="55"/>
      <c r="L34" s="55"/>
      <c r="M34" s="55"/>
      <c r="N34" s="55"/>
      <c r="O34" s="55"/>
    </row>
    <row r="35" spans="2:15" ht="12.75">
      <c r="B35" s="32"/>
      <c r="C35" s="27"/>
      <c r="D35" s="28"/>
      <c r="E35" s="25"/>
      <c r="G35" s="31"/>
      <c r="I35" s="55"/>
      <c r="J35" s="55"/>
      <c r="K35" s="55"/>
      <c r="L35" s="55"/>
      <c r="M35" s="55"/>
      <c r="N35" s="55"/>
      <c r="O35" s="55"/>
    </row>
    <row r="36" spans="2:15" ht="12.75">
      <c r="B36" s="32"/>
      <c r="C36" s="27"/>
      <c r="D36" s="28"/>
      <c r="E36" s="25"/>
      <c r="G36" s="33"/>
      <c r="I36" s="55"/>
      <c r="J36" s="55"/>
      <c r="K36" s="55"/>
      <c r="L36" s="55"/>
      <c r="M36" s="55"/>
      <c r="N36" s="55"/>
      <c r="O36" s="55"/>
    </row>
    <row r="37" spans="2:15" ht="12.75">
      <c r="B37" s="26" t="s">
        <v>27</v>
      </c>
      <c r="C37" s="27">
        <f>(SUM(C23:C36)*0.06)</f>
        <v>324</v>
      </c>
      <c r="D37" s="28"/>
      <c r="E37" s="25" t="s">
        <v>57</v>
      </c>
      <c r="G37" s="31">
        <f>(SUM(G23:G36)*0.06)</f>
        <v>348.65999999999997</v>
      </c>
      <c r="I37" s="54" t="s">
        <v>58</v>
      </c>
      <c r="J37" s="54"/>
      <c r="K37" s="54"/>
      <c r="L37" s="54"/>
      <c r="M37" s="54"/>
      <c r="N37" s="54"/>
      <c r="O37" s="54"/>
    </row>
    <row r="38" spans="2:15" ht="12.75">
      <c r="B38" s="34"/>
      <c r="C38" s="35"/>
      <c r="D38" s="41"/>
      <c r="E38" s="42"/>
      <c r="G38" s="46"/>
      <c r="I38" s="55"/>
      <c r="J38" s="55"/>
      <c r="K38" s="55"/>
      <c r="L38" s="55"/>
      <c r="M38" s="55"/>
      <c r="N38" s="55"/>
      <c r="O38" s="55"/>
    </row>
    <row r="39" spans="2:15" ht="12.75">
      <c r="B39" s="26" t="s">
        <v>59</v>
      </c>
      <c r="C39" s="39">
        <f>+SUM(C23:C37)</f>
        <v>5724</v>
      </c>
      <c r="D39" s="28"/>
      <c r="E39" s="25"/>
      <c r="G39" s="40">
        <f>+SUM(G23:G37)</f>
        <v>6159.66</v>
      </c>
      <c r="I39" s="55"/>
      <c r="J39" s="55"/>
      <c r="K39" s="55"/>
      <c r="L39" s="55"/>
      <c r="M39" s="55"/>
      <c r="N39" s="55"/>
      <c r="O39" s="55"/>
    </row>
    <row r="40" spans="2:15" ht="12.75">
      <c r="B40" s="34"/>
      <c r="C40" s="35"/>
      <c r="D40" s="41"/>
      <c r="E40" s="42"/>
      <c r="I40" s="55"/>
      <c r="J40" s="55"/>
      <c r="K40" s="55"/>
      <c r="L40" s="55"/>
      <c r="M40" s="55"/>
      <c r="N40" s="55"/>
      <c r="O40" s="55"/>
    </row>
    <row r="41" spans="2:15" ht="12.75">
      <c r="B41" s="26" t="s">
        <v>60</v>
      </c>
      <c r="C41" s="43"/>
      <c r="D41" s="28"/>
      <c r="E41" s="47"/>
      <c r="I41" s="55"/>
      <c r="J41" s="55"/>
      <c r="K41" s="55"/>
      <c r="L41" s="55"/>
      <c r="M41" s="55"/>
      <c r="N41" s="55"/>
      <c r="O41" s="55"/>
    </row>
    <row r="42" spans="2:15" ht="12.75">
      <c r="B42" s="26" t="s">
        <v>61</v>
      </c>
      <c r="C42" s="43">
        <f>+C19+C39</f>
        <v>5873.46</v>
      </c>
      <c r="D42" s="28"/>
      <c r="E42" s="25"/>
      <c r="G42" s="48">
        <f>+G19+G39</f>
        <v>6286.86</v>
      </c>
      <c r="I42" s="55"/>
      <c r="J42" s="55"/>
      <c r="K42" s="55"/>
      <c r="L42" s="55"/>
      <c r="M42" s="55"/>
      <c r="N42" s="55"/>
      <c r="O42" s="55"/>
    </row>
    <row r="43" spans="3:15" ht="12.75">
      <c r="C43" s="49"/>
      <c r="I43" s="15"/>
      <c r="J43" s="15"/>
      <c r="K43" s="15"/>
      <c r="L43" s="15"/>
      <c r="M43" s="15"/>
      <c r="N43" s="15"/>
      <c r="O43" s="15"/>
    </row>
    <row r="44" spans="2:3" ht="12.75">
      <c r="B44" s="1" t="s">
        <v>62</v>
      </c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</sheetData>
  <sheetProtection sheet="1" objects="1" scenarios="1"/>
  <mergeCells count="40">
    <mergeCell ref="I39:O39"/>
    <mergeCell ref="I40:O40"/>
    <mergeCell ref="I41:O41"/>
    <mergeCell ref="I42:O42"/>
    <mergeCell ref="I33:O33"/>
    <mergeCell ref="I34:O34"/>
    <mergeCell ref="I35:O35"/>
    <mergeCell ref="I36:O36"/>
    <mergeCell ref="I37:O37"/>
    <mergeCell ref="I38:O38"/>
    <mergeCell ref="I27:O27"/>
    <mergeCell ref="I28:O28"/>
    <mergeCell ref="I29:O29"/>
    <mergeCell ref="I30:O30"/>
    <mergeCell ref="I31:O31"/>
    <mergeCell ref="I32:O32"/>
    <mergeCell ref="I21:O21"/>
    <mergeCell ref="I22:O22"/>
    <mergeCell ref="I23:O23"/>
    <mergeCell ref="I24:O24"/>
    <mergeCell ref="I25:O25"/>
    <mergeCell ref="I26:O26"/>
    <mergeCell ref="I15:O15"/>
    <mergeCell ref="I16:O16"/>
    <mergeCell ref="I17:O17"/>
    <mergeCell ref="I18:O18"/>
    <mergeCell ref="I19:O19"/>
    <mergeCell ref="I20:O20"/>
    <mergeCell ref="I9:O9"/>
    <mergeCell ref="I10:O10"/>
    <mergeCell ref="I11:O11"/>
    <mergeCell ref="I12:O12"/>
    <mergeCell ref="I13:O13"/>
    <mergeCell ref="I14:O14"/>
    <mergeCell ref="B2:E2"/>
    <mergeCell ref="B3:E3"/>
    <mergeCell ref="D4:E4"/>
    <mergeCell ref="I5:O5"/>
    <mergeCell ref="I7:O7"/>
    <mergeCell ref="I8:O8"/>
  </mergeCells>
  <printOptions horizontalCentered="1"/>
  <pageMargins left="0.25" right="0.25" top="1.5" bottom="1" header="0.5" footer="0.5"/>
  <pageSetup fitToHeight="0" fitToWidth="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3" width="2.7109375" style="1" customWidth="1"/>
    <col min="4" max="4" width="17.7109375" style="1" customWidth="1"/>
    <col min="5" max="5" width="3.140625" style="1" customWidth="1"/>
    <col min="6" max="6" width="9.57421875" style="1" customWidth="1"/>
    <col min="7" max="7" width="10.57421875" style="1" customWidth="1"/>
    <col min="8" max="8" width="10.8515625" style="1" customWidth="1"/>
    <col min="9" max="10" width="9.140625" style="1" customWidth="1"/>
    <col min="11" max="11" width="23.7109375" style="1" customWidth="1"/>
    <col min="12" max="12" width="3.28125" style="1" customWidth="1"/>
    <col min="13" max="13" width="8.421875" style="1" customWidth="1"/>
    <col min="14" max="14" width="0.9921875" style="1" customWidth="1"/>
    <col min="15" max="15" width="8.28125" style="1" customWidth="1"/>
    <col min="16" max="16" width="4.421875" style="1" customWidth="1"/>
    <col min="17" max="17" width="13.8515625" style="1" customWidth="1"/>
    <col min="18" max="18" width="9.140625" style="1" customWidth="1"/>
    <col min="19" max="16384" width="9.140625" style="1" customWidth="1"/>
  </cols>
  <sheetData>
    <row r="2" spans="2:11" ht="12.75"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</row>
    <row r="3" spans="2:17" ht="12.75">
      <c r="B3" s="51" t="s">
        <v>64</v>
      </c>
      <c r="C3" s="51"/>
      <c r="D3" s="51"/>
      <c r="E3" s="51"/>
      <c r="F3" s="51"/>
      <c r="G3" s="51"/>
      <c r="H3" s="51"/>
      <c r="I3" s="51"/>
      <c r="J3" s="51"/>
      <c r="K3" s="51"/>
      <c r="P3" s="15"/>
      <c r="Q3" s="15"/>
    </row>
    <row r="4" spans="2:20" ht="12.75">
      <c r="B4" s="56"/>
      <c r="C4" s="56"/>
      <c r="D4" s="56"/>
      <c r="E4" s="56"/>
      <c r="F4" s="56"/>
      <c r="G4" s="57"/>
      <c r="H4" s="58" t="s">
        <v>65</v>
      </c>
      <c r="I4" s="86" t="s">
        <v>10</v>
      </c>
      <c r="J4" s="86"/>
      <c r="K4" s="86"/>
      <c r="M4" s="87" t="s">
        <v>11</v>
      </c>
      <c r="N4" s="87"/>
      <c r="O4" s="87"/>
      <c r="P4" s="59"/>
      <c r="Q4" s="59"/>
      <c r="R4" s="15"/>
      <c r="S4" s="15"/>
      <c r="T4" s="15"/>
    </row>
    <row r="5" spans="2:20" ht="12.75">
      <c r="B5" s="60"/>
      <c r="C5" s="60"/>
      <c r="D5" s="60"/>
      <c r="E5" s="60"/>
      <c r="F5" s="60"/>
      <c r="G5" s="61" t="s">
        <v>66</v>
      </c>
      <c r="H5" s="61" t="s">
        <v>67</v>
      </c>
      <c r="I5" s="86"/>
      <c r="J5" s="86"/>
      <c r="K5" s="86"/>
      <c r="M5" s="62" t="s">
        <v>66</v>
      </c>
      <c r="N5" s="62"/>
      <c r="O5" s="62" t="s">
        <v>65</v>
      </c>
      <c r="P5" s="30"/>
      <c r="Q5" s="30"/>
      <c r="R5" s="15"/>
      <c r="S5" s="15"/>
      <c r="T5" s="15"/>
    </row>
    <row r="6" spans="2:22" ht="12.75">
      <c r="B6" s="63"/>
      <c r="C6" s="63"/>
      <c r="D6" s="63"/>
      <c r="E6" s="63"/>
      <c r="F6" s="63"/>
      <c r="G6" s="64" t="s">
        <v>12</v>
      </c>
      <c r="H6" s="64" t="s">
        <v>12</v>
      </c>
      <c r="I6" s="63"/>
      <c r="J6" s="63"/>
      <c r="K6" s="63"/>
      <c r="M6" s="21"/>
      <c r="N6" s="21"/>
      <c r="O6" s="21" t="s">
        <v>67</v>
      </c>
      <c r="P6" s="30"/>
      <c r="Q6" s="53" t="s">
        <v>13</v>
      </c>
      <c r="R6" s="53"/>
      <c r="S6" s="53"/>
      <c r="T6" s="53"/>
      <c r="U6" s="53"/>
      <c r="V6" s="53"/>
    </row>
    <row r="7" spans="2:22" ht="12.75">
      <c r="B7" s="88"/>
      <c r="C7" s="88"/>
      <c r="D7" s="88"/>
      <c r="E7" s="88"/>
      <c r="F7" s="88"/>
      <c r="G7" s="65"/>
      <c r="H7" s="65"/>
      <c r="I7" s="66">
        <v>5</v>
      </c>
      <c r="J7" s="89" t="s">
        <v>68</v>
      </c>
      <c r="K7" s="89"/>
      <c r="P7" s="30"/>
      <c r="Q7" s="90" t="s">
        <v>69</v>
      </c>
      <c r="R7" s="90"/>
      <c r="S7" s="90"/>
      <c r="T7" s="90"/>
      <c r="U7" s="90"/>
      <c r="V7" s="90"/>
    </row>
    <row r="8" spans="2:22" ht="12.75">
      <c r="B8" s="88"/>
      <c r="C8" s="88"/>
      <c r="D8" s="88"/>
      <c r="E8" s="88"/>
      <c r="F8" s="88"/>
      <c r="G8" s="65"/>
      <c r="H8" s="65"/>
      <c r="I8" s="66">
        <v>10</v>
      </c>
      <c r="J8" s="89" t="s">
        <v>70</v>
      </c>
      <c r="K8" s="89"/>
      <c r="P8" s="30"/>
      <c r="Q8" s="54" t="s">
        <v>71</v>
      </c>
      <c r="R8" s="54"/>
      <c r="S8" s="54"/>
      <c r="T8" s="54"/>
      <c r="U8" s="54"/>
      <c r="V8" s="54"/>
    </row>
    <row r="9" spans="2:22" ht="12.75">
      <c r="B9" s="91" t="s">
        <v>72</v>
      </c>
      <c r="C9" s="91"/>
      <c r="D9" s="91"/>
      <c r="E9" s="91"/>
      <c r="F9" s="91"/>
      <c r="G9" s="65"/>
      <c r="H9" s="65"/>
      <c r="I9" s="88"/>
      <c r="J9" s="88"/>
      <c r="K9" s="88"/>
      <c r="P9" s="30"/>
      <c r="Q9" s="15"/>
      <c r="R9" s="15"/>
      <c r="S9" s="15"/>
      <c r="T9" s="15"/>
      <c r="U9" s="15"/>
      <c r="V9" s="15"/>
    </row>
    <row r="10" spans="2:22" ht="12.75">
      <c r="B10" s="67"/>
      <c r="C10" s="92" t="s">
        <v>73</v>
      </c>
      <c r="D10" s="92"/>
      <c r="E10" s="92"/>
      <c r="F10" s="92"/>
      <c r="G10" s="27">
        <v>275</v>
      </c>
      <c r="H10" s="27">
        <v>250</v>
      </c>
      <c r="I10" s="93" t="s">
        <v>74</v>
      </c>
      <c r="J10" s="93"/>
      <c r="K10" s="93"/>
      <c r="M10" s="29">
        <v>280</v>
      </c>
      <c r="N10" s="68"/>
      <c r="O10" s="29">
        <v>260</v>
      </c>
      <c r="P10" s="30"/>
      <c r="Q10" s="55"/>
      <c r="R10" s="55"/>
      <c r="S10" s="55"/>
      <c r="T10" s="55"/>
      <c r="U10" s="55"/>
      <c r="V10" s="55"/>
    </row>
    <row r="11" spans="2:22" ht="12.75">
      <c r="B11" s="67"/>
      <c r="C11" s="92" t="s">
        <v>75</v>
      </c>
      <c r="D11" s="92"/>
      <c r="E11" s="92"/>
      <c r="F11" s="92"/>
      <c r="G11" s="27">
        <v>325</v>
      </c>
      <c r="H11" s="27">
        <v>450</v>
      </c>
      <c r="I11" s="93" t="s">
        <v>76</v>
      </c>
      <c r="J11" s="93"/>
      <c r="K11" s="93"/>
      <c r="M11" s="31">
        <v>335</v>
      </c>
      <c r="N11" s="68"/>
      <c r="O11" s="31">
        <v>470</v>
      </c>
      <c r="P11" s="30"/>
      <c r="Q11" s="55"/>
      <c r="R11" s="55"/>
      <c r="S11" s="55"/>
      <c r="T11" s="55"/>
      <c r="U11" s="55"/>
      <c r="V11" s="55"/>
    </row>
    <row r="12" spans="2:22" ht="12.75">
      <c r="B12" s="67"/>
      <c r="C12" s="92" t="s">
        <v>77</v>
      </c>
      <c r="D12" s="92"/>
      <c r="E12" s="92"/>
      <c r="F12" s="92"/>
      <c r="G12" s="27">
        <v>20</v>
      </c>
      <c r="H12" s="27">
        <v>20</v>
      </c>
      <c r="I12" s="93" t="s">
        <v>78</v>
      </c>
      <c r="J12" s="93"/>
      <c r="K12" s="93"/>
      <c r="M12" s="31">
        <v>22</v>
      </c>
      <c r="N12" s="68"/>
      <c r="O12" s="31">
        <v>22</v>
      </c>
      <c r="P12" s="30"/>
      <c r="Q12" s="55"/>
      <c r="R12" s="55"/>
      <c r="S12" s="55"/>
      <c r="T12" s="55"/>
      <c r="U12" s="55"/>
      <c r="V12" s="55"/>
    </row>
    <row r="13" spans="2:22" ht="12.75">
      <c r="B13" s="67"/>
      <c r="C13" s="92" t="s">
        <v>79</v>
      </c>
      <c r="D13" s="92"/>
      <c r="E13" s="92"/>
      <c r="F13" s="92"/>
      <c r="G13" s="27">
        <v>40</v>
      </c>
      <c r="H13" s="27">
        <v>40</v>
      </c>
      <c r="I13" s="93" t="s">
        <v>80</v>
      </c>
      <c r="J13" s="93"/>
      <c r="K13" s="93"/>
      <c r="M13" s="31">
        <v>40</v>
      </c>
      <c r="N13" s="68"/>
      <c r="O13" s="31">
        <v>40</v>
      </c>
      <c r="P13" s="30"/>
      <c r="Q13" s="55"/>
      <c r="R13" s="55"/>
      <c r="S13" s="55"/>
      <c r="T13" s="55"/>
      <c r="U13" s="55"/>
      <c r="V13" s="55"/>
    </row>
    <row r="14" spans="2:22" ht="12.75">
      <c r="B14" s="67"/>
      <c r="C14" s="92" t="s">
        <v>81</v>
      </c>
      <c r="D14" s="92"/>
      <c r="E14" s="92"/>
      <c r="F14" s="92"/>
      <c r="G14" s="27">
        <v>400</v>
      </c>
      <c r="H14" s="27">
        <v>400</v>
      </c>
      <c r="I14" s="93" t="s">
        <v>82</v>
      </c>
      <c r="J14" s="93"/>
      <c r="K14" s="93"/>
      <c r="M14" s="31">
        <v>420</v>
      </c>
      <c r="N14" s="68"/>
      <c r="O14" s="31">
        <v>420</v>
      </c>
      <c r="P14" s="30"/>
      <c r="Q14" s="55"/>
      <c r="R14" s="55"/>
      <c r="S14" s="55"/>
      <c r="T14" s="55"/>
      <c r="U14" s="55"/>
      <c r="V14" s="55"/>
    </row>
    <row r="15" spans="2:22" ht="12.75">
      <c r="B15" s="67"/>
      <c r="C15" s="92" t="s">
        <v>83</v>
      </c>
      <c r="D15" s="92"/>
      <c r="E15" s="92"/>
      <c r="F15" s="92"/>
      <c r="G15" s="27">
        <v>200</v>
      </c>
      <c r="H15" s="27">
        <v>200</v>
      </c>
      <c r="I15" s="88"/>
      <c r="J15" s="88"/>
      <c r="K15" s="88"/>
      <c r="M15" s="31">
        <v>210</v>
      </c>
      <c r="N15" s="68"/>
      <c r="O15" s="31">
        <v>210</v>
      </c>
      <c r="P15" s="30"/>
      <c r="Q15" s="55"/>
      <c r="R15" s="55"/>
      <c r="S15" s="55"/>
      <c r="T15" s="55"/>
      <c r="U15" s="55"/>
      <c r="V15" s="55"/>
    </row>
    <row r="16" spans="2:22" ht="12.75">
      <c r="B16" s="67"/>
      <c r="C16" s="92" t="s">
        <v>84</v>
      </c>
      <c r="D16" s="92"/>
      <c r="E16" s="92"/>
      <c r="F16" s="92"/>
      <c r="G16" s="27">
        <v>150</v>
      </c>
      <c r="H16" s="27">
        <v>150</v>
      </c>
      <c r="I16" s="93" t="s">
        <v>85</v>
      </c>
      <c r="J16" s="93"/>
      <c r="K16" s="93"/>
      <c r="M16" s="31">
        <v>165</v>
      </c>
      <c r="N16" s="68"/>
      <c r="O16" s="31">
        <v>165</v>
      </c>
      <c r="P16" s="30"/>
      <c r="Q16" s="55"/>
      <c r="R16" s="55"/>
      <c r="S16" s="55"/>
      <c r="T16" s="55"/>
      <c r="U16" s="55"/>
      <c r="V16" s="55"/>
    </row>
    <row r="17" spans="2:22" ht="12.75">
      <c r="B17" s="67"/>
      <c r="C17" s="92" t="s">
        <v>86</v>
      </c>
      <c r="D17" s="92"/>
      <c r="E17" s="92"/>
      <c r="F17" s="92"/>
      <c r="G17" s="43">
        <f>+(G56/200)*I17</f>
        <v>57.2</v>
      </c>
      <c r="H17" s="43">
        <f>+(H56/200)*I17</f>
        <v>71.5</v>
      </c>
      <c r="I17" s="69">
        <v>5.5</v>
      </c>
      <c r="J17" s="70" t="s">
        <v>87</v>
      </c>
      <c r="K17" s="32" t="s">
        <v>88</v>
      </c>
      <c r="M17" s="31">
        <v>62.4</v>
      </c>
      <c r="N17" s="68"/>
      <c r="O17" s="31">
        <v>78</v>
      </c>
      <c r="P17" s="30"/>
      <c r="Q17" s="54" t="s">
        <v>89</v>
      </c>
      <c r="R17" s="54"/>
      <c r="S17" s="54"/>
      <c r="T17" s="54"/>
      <c r="U17" s="54"/>
      <c r="V17" s="54"/>
    </row>
    <row r="18" spans="2:22" ht="12.75">
      <c r="B18" s="67"/>
      <c r="C18" s="92" t="s">
        <v>90</v>
      </c>
      <c r="D18" s="92"/>
      <c r="E18" s="92"/>
      <c r="F18" s="92"/>
      <c r="G18" s="43">
        <f>+(G56/200)*I18</f>
        <v>145.6</v>
      </c>
      <c r="H18" s="43">
        <f>+(H56/200)*I18</f>
        <v>182</v>
      </c>
      <c r="I18" s="69">
        <v>14</v>
      </c>
      <c r="J18" s="71" t="s">
        <v>87</v>
      </c>
      <c r="K18" s="32"/>
      <c r="M18" s="29">
        <v>156</v>
      </c>
      <c r="N18" s="68"/>
      <c r="O18" s="31">
        <v>195</v>
      </c>
      <c r="P18" s="30"/>
      <c r="Q18" s="54" t="s">
        <v>91</v>
      </c>
      <c r="R18" s="54"/>
      <c r="S18" s="54"/>
      <c r="T18" s="54"/>
      <c r="U18" s="54"/>
      <c r="V18" s="54"/>
    </row>
    <row r="19" spans="2:22" ht="12.75">
      <c r="B19" s="67"/>
      <c r="C19" s="92" t="s">
        <v>92</v>
      </c>
      <c r="D19" s="92"/>
      <c r="E19" s="92"/>
      <c r="F19" s="92"/>
      <c r="G19" s="27">
        <v>90</v>
      </c>
      <c r="H19" s="27">
        <v>90</v>
      </c>
      <c r="I19" s="88"/>
      <c r="J19" s="88"/>
      <c r="K19" s="88"/>
      <c r="M19" s="31">
        <v>100</v>
      </c>
      <c r="N19" s="68"/>
      <c r="O19" s="31">
        <v>100</v>
      </c>
      <c r="P19" s="30"/>
      <c r="Q19" s="55"/>
      <c r="R19" s="55"/>
      <c r="S19" s="55"/>
      <c r="T19" s="55"/>
      <c r="U19" s="55"/>
      <c r="V19" s="55"/>
    </row>
    <row r="20" spans="2:22" ht="12.75">
      <c r="B20" s="67"/>
      <c r="C20" s="92" t="s">
        <v>93</v>
      </c>
      <c r="D20" s="92"/>
      <c r="E20" s="92"/>
      <c r="F20" s="92"/>
      <c r="G20" s="43">
        <f>+(G56/200)*I20</f>
        <v>104</v>
      </c>
      <c r="H20" s="43">
        <f>+(H56/200)*I20</f>
        <v>130</v>
      </c>
      <c r="I20" s="69">
        <v>10</v>
      </c>
      <c r="J20" s="71" t="s">
        <v>87</v>
      </c>
      <c r="K20" s="32"/>
      <c r="M20" s="68">
        <v>109.2</v>
      </c>
      <c r="N20" s="68"/>
      <c r="O20" s="68">
        <v>136.5</v>
      </c>
      <c r="P20" s="30"/>
      <c r="Q20" s="54" t="s">
        <v>94</v>
      </c>
      <c r="R20" s="54"/>
      <c r="S20" s="54"/>
      <c r="T20" s="54"/>
      <c r="U20" s="54"/>
      <c r="V20" s="54"/>
    </row>
    <row r="21" spans="2:22" ht="12.75">
      <c r="B21" s="67"/>
      <c r="C21" s="92" t="s">
        <v>95</v>
      </c>
      <c r="D21" s="92"/>
      <c r="E21" s="92"/>
      <c r="F21" s="92"/>
      <c r="G21" s="27">
        <v>1600</v>
      </c>
      <c r="H21" s="27">
        <v>1500</v>
      </c>
      <c r="I21" s="93" t="s">
        <v>96</v>
      </c>
      <c r="J21" s="93"/>
      <c r="K21" s="93"/>
      <c r="M21" s="31">
        <v>1750</v>
      </c>
      <c r="N21" s="68"/>
      <c r="O21" s="31">
        <v>1600</v>
      </c>
      <c r="P21" s="30"/>
      <c r="Q21" s="55"/>
      <c r="R21" s="55"/>
      <c r="S21" s="55"/>
      <c r="T21" s="55"/>
      <c r="U21" s="55"/>
      <c r="V21" s="55"/>
    </row>
    <row r="22" spans="2:22" ht="12.75">
      <c r="B22" s="72"/>
      <c r="C22" s="94"/>
      <c r="D22" s="94"/>
      <c r="E22" s="94"/>
      <c r="F22" s="94"/>
      <c r="G22" s="27"/>
      <c r="H22" s="27"/>
      <c r="I22" s="88"/>
      <c r="J22" s="88"/>
      <c r="K22" s="88"/>
      <c r="M22" s="31"/>
      <c r="N22" s="68"/>
      <c r="O22" s="31"/>
      <c r="P22" s="30"/>
      <c r="Q22" s="55"/>
      <c r="R22" s="55"/>
      <c r="S22" s="55"/>
      <c r="T22" s="55"/>
      <c r="U22" s="55"/>
      <c r="V22" s="55"/>
    </row>
    <row r="23" spans="2:22" ht="12.75">
      <c r="B23" s="72"/>
      <c r="C23" s="94"/>
      <c r="D23" s="94"/>
      <c r="E23" s="94"/>
      <c r="F23" s="94"/>
      <c r="G23" s="27"/>
      <c r="H23" s="27"/>
      <c r="I23" s="88"/>
      <c r="J23" s="88"/>
      <c r="K23" s="88"/>
      <c r="M23" s="31"/>
      <c r="N23" s="68"/>
      <c r="O23" s="31"/>
      <c r="P23" s="30"/>
      <c r="Q23" s="55"/>
      <c r="R23" s="55"/>
      <c r="S23" s="55"/>
      <c r="T23" s="55"/>
      <c r="U23" s="55"/>
      <c r="V23" s="55"/>
    </row>
    <row r="24" spans="2:22" ht="12.75">
      <c r="B24" s="72"/>
      <c r="C24" s="94"/>
      <c r="D24" s="94"/>
      <c r="E24" s="94"/>
      <c r="F24" s="94"/>
      <c r="G24" s="27"/>
      <c r="H24" s="27"/>
      <c r="I24" s="88"/>
      <c r="J24" s="88"/>
      <c r="K24" s="88"/>
      <c r="M24" s="31"/>
      <c r="N24" s="68"/>
      <c r="O24" s="31"/>
      <c r="P24" s="30"/>
      <c r="Q24" s="55"/>
      <c r="R24" s="55"/>
      <c r="S24" s="55"/>
      <c r="T24" s="55"/>
      <c r="U24" s="55"/>
      <c r="V24" s="55"/>
    </row>
    <row r="25" spans="2:22" ht="12.75">
      <c r="B25" s="72"/>
      <c r="C25" s="94"/>
      <c r="D25" s="94"/>
      <c r="E25" s="94"/>
      <c r="F25" s="94"/>
      <c r="G25" s="27"/>
      <c r="H25" s="27"/>
      <c r="I25" s="88"/>
      <c r="J25" s="88"/>
      <c r="K25" s="88"/>
      <c r="M25" s="31"/>
      <c r="N25" s="68"/>
      <c r="O25" s="31"/>
      <c r="P25" s="30"/>
      <c r="Q25" s="55"/>
      <c r="R25" s="55"/>
      <c r="S25" s="55"/>
      <c r="T25" s="55"/>
      <c r="U25" s="55"/>
      <c r="V25" s="55"/>
    </row>
    <row r="26" spans="2:22" ht="12.75">
      <c r="B26" s="72"/>
      <c r="C26" s="94"/>
      <c r="D26" s="94"/>
      <c r="E26" s="94"/>
      <c r="F26" s="94"/>
      <c r="G26" s="27"/>
      <c r="H26" s="27"/>
      <c r="I26" s="88"/>
      <c r="J26" s="88"/>
      <c r="K26" s="88"/>
      <c r="M26" s="33"/>
      <c r="N26" s="68"/>
      <c r="O26" s="33"/>
      <c r="P26" s="30"/>
      <c r="Q26" s="55"/>
      <c r="R26" s="55"/>
      <c r="S26" s="55"/>
      <c r="T26" s="55"/>
      <c r="U26" s="55"/>
      <c r="V26" s="55"/>
    </row>
    <row r="27" spans="2:22" ht="12.75">
      <c r="B27" s="67"/>
      <c r="C27" s="92" t="s">
        <v>97</v>
      </c>
      <c r="D27" s="92"/>
      <c r="E27" s="92"/>
      <c r="F27" s="92"/>
      <c r="G27" s="27">
        <f>+(SUM(G10:G26)*0.06)/2</f>
        <v>102.20400000000001</v>
      </c>
      <c r="H27" s="27">
        <f>+(SUM(H10:H26)*0.06)/2</f>
        <v>104.505</v>
      </c>
      <c r="I27" s="95" t="s">
        <v>98</v>
      </c>
      <c r="J27" s="95"/>
      <c r="K27" s="95"/>
      <c r="M27" s="31">
        <f>+(SUM(M10:M26)*0.06)/2</f>
        <v>109.48800000000001</v>
      </c>
      <c r="N27" s="68"/>
      <c r="O27" s="31">
        <f>+(SUM(O10:O26)*0.06)/2</f>
        <v>110.895</v>
      </c>
      <c r="P27" s="30"/>
      <c r="Q27" s="54" t="s">
        <v>99</v>
      </c>
      <c r="R27" s="54"/>
      <c r="S27" s="54"/>
      <c r="T27" s="54"/>
      <c r="U27" s="54"/>
      <c r="V27" s="54"/>
    </row>
    <row r="28" spans="2:22" ht="12.75">
      <c r="B28" s="36"/>
      <c r="C28" s="73"/>
      <c r="D28" s="73"/>
      <c r="E28" s="73"/>
      <c r="F28" s="37"/>
      <c r="G28" s="35"/>
      <c r="H28" s="35"/>
      <c r="I28" s="88"/>
      <c r="J28" s="88"/>
      <c r="K28" s="88"/>
      <c r="P28" s="30"/>
      <c r="Q28" s="55"/>
      <c r="R28" s="55"/>
      <c r="S28" s="55"/>
      <c r="T28" s="55"/>
      <c r="U28" s="55"/>
      <c r="V28" s="55"/>
    </row>
    <row r="29" spans="2:22" ht="12.75">
      <c r="B29" s="91" t="s">
        <v>100</v>
      </c>
      <c r="C29" s="91"/>
      <c r="D29" s="91"/>
      <c r="E29" s="91"/>
      <c r="F29" s="91"/>
      <c r="G29" s="39">
        <f>+SUM(G10:G27)</f>
        <v>3509.0040000000004</v>
      </c>
      <c r="H29" s="39">
        <f>+SUM(H10:H27)</f>
        <v>3588.005</v>
      </c>
      <c r="I29" s="88"/>
      <c r="J29" s="88"/>
      <c r="K29" s="88"/>
      <c r="M29" s="74">
        <f>+SUM(M10:M27)</f>
        <v>3759.088</v>
      </c>
      <c r="N29" s="68"/>
      <c r="O29" s="74">
        <f>+SUM(O10:O27)</f>
        <v>3807.395</v>
      </c>
      <c r="P29" s="30"/>
      <c r="Q29" s="55"/>
      <c r="R29" s="55"/>
      <c r="S29" s="55"/>
      <c r="T29" s="55"/>
      <c r="U29" s="55"/>
      <c r="V29" s="55"/>
    </row>
    <row r="30" spans="2:22" ht="12.75">
      <c r="B30" s="36"/>
      <c r="C30" s="73"/>
      <c r="D30" s="73"/>
      <c r="E30" s="73"/>
      <c r="F30" s="37"/>
      <c r="G30" s="35"/>
      <c r="H30" s="35"/>
      <c r="I30" s="88"/>
      <c r="J30" s="88"/>
      <c r="K30" s="88"/>
      <c r="Q30" s="55"/>
      <c r="R30" s="55"/>
      <c r="S30" s="55"/>
      <c r="T30" s="55"/>
      <c r="U30" s="55"/>
      <c r="V30" s="55"/>
    </row>
    <row r="31" spans="2:22" ht="12.75">
      <c r="B31" s="91" t="s">
        <v>101</v>
      </c>
      <c r="C31" s="91"/>
      <c r="D31" s="91"/>
      <c r="E31" s="91"/>
      <c r="F31" s="91"/>
      <c r="G31" s="43"/>
      <c r="H31" s="43"/>
      <c r="I31" s="88"/>
      <c r="J31" s="88"/>
      <c r="K31" s="88"/>
      <c r="Q31" s="55"/>
      <c r="R31" s="55"/>
      <c r="S31" s="55"/>
      <c r="T31" s="55"/>
      <c r="U31" s="55"/>
      <c r="V31" s="55"/>
    </row>
    <row r="32" spans="2:22" ht="12.75">
      <c r="B32" s="67"/>
      <c r="C32" s="92" t="s">
        <v>102</v>
      </c>
      <c r="D32" s="92"/>
      <c r="E32" s="92"/>
      <c r="F32" s="92"/>
      <c r="G32" s="43"/>
      <c r="H32" s="43"/>
      <c r="I32" s="93" t="s">
        <v>103</v>
      </c>
      <c r="J32" s="93"/>
      <c r="K32" s="93"/>
      <c r="Q32" s="55"/>
      <c r="R32" s="55"/>
      <c r="S32" s="55"/>
      <c r="T32" s="55"/>
      <c r="U32" s="55"/>
      <c r="V32" s="55"/>
    </row>
    <row r="33" spans="2:22" ht="12.75">
      <c r="B33" s="67"/>
      <c r="C33" s="92" t="s">
        <v>104</v>
      </c>
      <c r="D33" s="92"/>
      <c r="E33" s="92"/>
      <c r="F33" s="92"/>
      <c r="G33" s="27">
        <v>500</v>
      </c>
      <c r="H33" s="27">
        <v>500</v>
      </c>
      <c r="I33" s="93" t="s">
        <v>105</v>
      </c>
      <c r="J33" s="93"/>
      <c r="K33" s="93"/>
      <c r="M33" s="29">
        <v>500</v>
      </c>
      <c r="N33" s="68"/>
      <c r="O33" s="29">
        <v>500</v>
      </c>
      <c r="Q33" s="55"/>
      <c r="R33" s="55"/>
      <c r="S33" s="55"/>
      <c r="T33" s="55"/>
      <c r="U33" s="55"/>
      <c r="V33" s="55"/>
    </row>
    <row r="34" spans="2:22" ht="12.75">
      <c r="B34" s="67"/>
      <c r="C34" s="94"/>
      <c r="D34" s="94"/>
      <c r="E34" s="94"/>
      <c r="F34" s="94"/>
      <c r="G34" s="27"/>
      <c r="H34" s="27"/>
      <c r="I34" s="93" t="s">
        <v>106</v>
      </c>
      <c r="J34" s="93"/>
      <c r="K34" s="93"/>
      <c r="M34" s="33"/>
      <c r="N34" s="68"/>
      <c r="O34" s="33"/>
      <c r="Q34" s="55"/>
      <c r="R34" s="55"/>
      <c r="S34" s="55"/>
      <c r="T34" s="55"/>
      <c r="U34" s="55"/>
      <c r="V34" s="55"/>
    </row>
    <row r="35" spans="2:22" ht="12.75">
      <c r="B35" s="67"/>
      <c r="C35" s="92" t="s">
        <v>107</v>
      </c>
      <c r="D35" s="92"/>
      <c r="E35" s="92"/>
      <c r="F35" s="92"/>
      <c r="G35" s="27">
        <v>1000</v>
      </c>
      <c r="H35" s="27">
        <v>1000</v>
      </c>
      <c r="I35" s="93" t="s">
        <v>108</v>
      </c>
      <c r="J35" s="93"/>
      <c r="K35" s="93"/>
      <c r="M35" s="29">
        <v>312.5</v>
      </c>
      <c r="N35" s="68"/>
      <c r="O35" s="29">
        <v>312.5</v>
      </c>
      <c r="Q35" s="54" t="s">
        <v>109</v>
      </c>
      <c r="R35" s="54"/>
      <c r="S35" s="54"/>
      <c r="T35" s="54"/>
      <c r="U35" s="54"/>
      <c r="V35" s="54"/>
    </row>
    <row r="36" spans="2:22" ht="12.75">
      <c r="B36" s="67"/>
      <c r="C36" s="94"/>
      <c r="D36" s="94"/>
      <c r="E36" s="94"/>
      <c r="F36" s="94"/>
      <c r="G36" s="27"/>
      <c r="H36" s="27"/>
      <c r="I36" s="93" t="s">
        <v>110</v>
      </c>
      <c r="J36" s="93"/>
      <c r="K36" s="93"/>
      <c r="M36" s="33"/>
      <c r="N36" s="68"/>
      <c r="O36" s="33"/>
      <c r="Q36" s="55"/>
      <c r="R36" s="55"/>
      <c r="S36" s="55"/>
      <c r="T36" s="55"/>
      <c r="U36" s="55"/>
      <c r="V36" s="55"/>
    </row>
    <row r="37" spans="2:22" ht="12.75">
      <c r="B37" s="67"/>
      <c r="C37" s="94"/>
      <c r="D37" s="94"/>
      <c r="E37" s="94"/>
      <c r="F37" s="94"/>
      <c r="G37" s="27"/>
      <c r="H37" s="27"/>
      <c r="I37" s="93" t="s">
        <v>111</v>
      </c>
      <c r="J37" s="93"/>
      <c r="K37" s="93"/>
      <c r="M37" s="68"/>
      <c r="N37" s="68"/>
      <c r="O37" s="68"/>
      <c r="Q37" s="55"/>
      <c r="R37" s="55"/>
      <c r="S37" s="55"/>
      <c r="T37" s="55"/>
      <c r="U37" s="55"/>
      <c r="V37" s="55"/>
    </row>
    <row r="38" spans="2:22" ht="12.75">
      <c r="B38" s="67"/>
      <c r="C38" s="92" t="s">
        <v>112</v>
      </c>
      <c r="D38" s="92"/>
      <c r="E38" s="92"/>
      <c r="F38" s="92"/>
      <c r="G38" s="27">
        <v>190</v>
      </c>
      <c r="H38" s="27">
        <v>190</v>
      </c>
      <c r="I38" s="88"/>
      <c r="J38" s="88"/>
      <c r="K38" s="88"/>
      <c r="M38" s="29">
        <v>190</v>
      </c>
      <c r="N38" s="68"/>
      <c r="O38" s="29">
        <v>190</v>
      </c>
      <c r="Q38" s="55"/>
      <c r="R38" s="55"/>
      <c r="S38" s="55"/>
      <c r="T38" s="55"/>
      <c r="U38" s="55"/>
      <c r="V38" s="55"/>
    </row>
    <row r="39" spans="2:22" ht="12.75">
      <c r="B39" s="67"/>
      <c r="C39" s="92" t="s">
        <v>113</v>
      </c>
      <c r="D39" s="92"/>
      <c r="E39" s="92"/>
      <c r="F39" s="92"/>
      <c r="G39" s="43"/>
      <c r="H39" s="43"/>
      <c r="I39" s="88"/>
      <c r="J39" s="88"/>
      <c r="K39" s="88"/>
      <c r="M39" s="75"/>
      <c r="N39" s="68"/>
      <c r="O39" s="75"/>
      <c r="Q39" s="55"/>
      <c r="R39" s="55"/>
      <c r="S39" s="55"/>
      <c r="T39" s="55"/>
      <c r="U39" s="55"/>
      <c r="V39" s="55"/>
    </row>
    <row r="40" spans="2:22" ht="12.75">
      <c r="B40" s="76"/>
      <c r="C40" s="77"/>
      <c r="D40" s="78" t="s">
        <v>114</v>
      </c>
      <c r="E40" s="79">
        <f>+I7</f>
        <v>5</v>
      </c>
      <c r="F40" s="47" t="s">
        <v>115</v>
      </c>
      <c r="G40" s="43">
        <f>-Amortization_Calculators!C10</f>
        <v>237.39640043118933</v>
      </c>
      <c r="H40" s="43">
        <f>-Amortization_Calculators!C10</f>
        <v>237.39640043118933</v>
      </c>
      <c r="I40" s="80">
        <v>1000</v>
      </c>
      <c r="J40" s="95" t="s">
        <v>116</v>
      </c>
      <c r="K40" s="95"/>
      <c r="M40" s="29">
        <v>261.14</v>
      </c>
      <c r="N40" s="68"/>
      <c r="O40" s="29">
        <v>261.14</v>
      </c>
      <c r="Q40" s="54" t="s">
        <v>117</v>
      </c>
      <c r="R40" s="54"/>
      <c r="S40" s="54"/>
      <c r="T40" s="54"/>
      <c r="U40" s="54"/>
      <c r="V40" s="54"/>
    </row>
    <row r="41" spans="2:22" ht="12.75">
      <c r="B41" s="76"/>
      <c r="C41" s="77"/>
      <c r="D41" s="78" t="s">
        <v>118</v>
      </c>
      <c r="E41" s="79">
        <f>+I8</f>
        <v>10</v>
      </c>
      <c r="F41" s="47" t="s">
        <v>115</v>
      </c>
      <c r="G41" s="43">
        <f>-Amortization_Calculators!C19</f>
        <v>662.08456040793</v>
      </c>
      <c r="H41" s="43">
        <f>-Amortization_Calculators!C19</f>
        <v>662.08456040793</v>
      </c>
      <c r="I41" s="80">
        <v>4873</v>
      </c>
      <c r="J41" s="95" t="s">
        <v>119</v>
      </c>
      <c r="K41" s="95"/>
      <c r="M41" s="31">
        <v>704.73</v>
      </c>
      <c r="N41" s="68"/>
      <c r="O41" s="31">
        <v>704.73</v>
      </c>
      <c r="Q41" s="54" t="s">
        <v>120</v>
      </c>
      <c r="R41" s="54"/>
      <c r="S41" s="54"/>
      <c r="T41" s="54"/>
      <c r="U41" s="54"/>
      <c r="V41" s="54"/>
    </row>
    <row r="42" spans="2:22" ht="12.75">
      <c r="B42" s="67"/>
      <c r="C42" s="92" t="s">
        <v>121</v>
      </c>
      <c r="D42" s="92"/>
      <c r="E42" s="92"/>
      <c r="F42" s="92"/>
      <c r="G42" s="27">
        <v>82.5</v>
      </c>
      <c r="H42" s="27">
        <v>82.5</v>
      </c>
      <c r="I42" s="93" t="s">
        <v>122</v>
      </c>
      <c r="J42" s="93"/>
      <c r="K42" s="93"/>
      <c r="M42" s="31">
        <v>82.5</v>
      </c>
      <c r="N42" s="68"/>
      <c r="O42" s="31">
        <v>82.5</v>
      </c>
      <c r="Q42" s="55"/>
      <c r="R42" s="55"/>
      <c r="S42" s="55"/>
      <c r="T42" s="55"/>
      <c r="U42" s="55"/>
      <c r="V42" s="55"/>
    </row>
    <row r="43" spans="2:22" ht="12.75">
      <c r="B43" s="67"/>
      <c r="C43" s="92" t="s">
        <v>123</v>
      </c>
      <c r="D43" s="92"/>
      <c r="E43" s="92"/>
      <c r="F43" s="92"/>
      <c r="G43" s="27">
        <v>330</v>
      </c>
      <c r="H43" s="27">
        <v>330</v>
      </c>
      <c r="I43" s="93" t="s">
        <v>124</v>
      </c>
      <c r="J43" s="93"/>
      <c r="K43" s="93"/>
      <c r="M43" s="31">
        <v>302.1</v>
      </c>
      <c r="N43" s="68"/>
      <c r="O43" s="31">
        <v>302.1</v>
      </c>
      <c r="Q43" s="54" t="s">
        <v>125</v>
      </c>
      <c r="R43" s="54"/>
      <c r="S43" s="54"/>
      <c r="T43" s="54"/>
      <c r="U43" s="54"/>
      <c r="V43" s="54"/>
    </row>
    <row r="44" spans="2:22" ht="12.75">
      <c r="B44" s="67"/>
      <c r="C44" s="92" t="s">
        <v>126</v>
      </c>
      <c r="D44" s="92"/>
      <c r="E44" s="92"/>
      <c r="F44" s="92"/>
      <c r="G44" s="27">
        <v>90</v>
      </c>
      <c r="H44" s="27">
        <v>90</v>
      </c>
      <c r="I44" s="88"/>
      <c r="J44" s="88"/>
      <c r="K44" s="88"/>
      <c r="M44" s="31">
        <v>90</v>
      </c>
      <c r="N44" s="68"/>
      <c r="O44" s="31">
        <v>90</v>
      </c>
      <c r="Q44" s="55"/>
      <c r="R44" s="55"/>
      <c r="S44" s="55"/>
      <c r="T44" s="55"/>
      <c r="U44" s="55"/>
      <c r="V44" s="55"/>
    </row>
    <row r="45" spans="2:22" ht="12.75">
      <c r="B45" s="67"/>
      <c r="C45" s="92" t="s">
        <v>127</v>
      </c>
      <c r="D45" s="92"/>
      <c r="E45" s="92"/>
      <c r="F45" s="92"/>
      <c r="G45" s="27">
        <v>400</v>
      </c>
      <c r="H45" s="27">
        <v>400</v>
      </c>
      <c r="I45" s="88"/>
      <c r="J45" s="88"/>
      <c r="K45" s="88"/>
      <c r="M45" s="31">
        <v>100</v>
      </c>
      <c r="N45" s="68"/>
      <c r="O45" s="31">
        <v>100</v>
      </c>
      <c r="Q45" s="54" t="s">
        <v>128</v>
      </c>
      <c r="R45" s="54"/>
      <c r="S45" s="54"/>
      <c r="T45" s="54"/>
      <c r="U45" s="54"/>
      <c r="V45" s="54"/>
    </row>
    <row r="46" spans="2:22" ht="12.75">
      <c r="B46" s="81"/>
      <c r="C46" s="94"/>
      <c r="D46" s="94"/>
      <c r="E46" s="94"/>
      <c r="F46" s="94"/>
      <c r="G46" s="27"/>
      <c r="H46" s="27"/>
      <c r="I46" s="88"/>
      <c r="J46" s="88"/>
      <c r="K46" s="88"/>
      <c r="M46" s="31"/>
      <c r="N46" s="68"/>
      <c r="O46" s="31"/>
      <c r="Q46" s="55"/>
      <c r="R46" s="55"/>
      <c r="S46" s="55"/>
      <c r="T46" s="55"/>
      <c r="U46" s="55"/>
      <c r="V46" s="55"/>
    </row>
    <row r="47" spans="2:22" ht="12.75">
      <c r="B47" s="72"/>
      <c r="C47" s="94"/>
      <c r="D47" s="94"/>
      <c r="E47" s="94"/>
      <c r="F47" s="94"/>
      <c r="G47" s="27"/>
      <c r="H47" s="27"/>
      <c r="I47" s="88"/>
      <c r="J47" s="88"/>
      <c r="K47" s="88"/>
      <c r="M47" s="15"/>
      <c r="N47" s="15"/>
      <c r="O47" s="15"/>
      <c r="Q47" s="55"/>
      <c r="R47" s="55"/>
      <c r="S47" s="55"/>
      <c r="T47" s="55"/>
      <c r="U47" s="55"/>
      <c r="V47" s="55"/>
    </row>
    <row r="48" spans="2:22" ht="12.75">
      <c r="B48" s="72"/>
      <c r="C48" s="94"/>
      <c r="D48" s="94"/>
      <c r="E48" s="94"/>
      <c r="F48" s="94"/>
      <c r="G48" s="27"/>
      <c r="H48" s="27"/>
      <c r="I48" s="88"/>
      <c r="J48" s="88"/>
      <c r="K48" s="88"/>
      <c r="M48" s="31"/>
      <c r="N48" s="68"/>
      <c r="O48" s="31"/>
      <c r="Q48" s="55"/>
      <c r="R48" s="55"/>
      <c r="S48" s="55"/>
      <c r="T48" s="55"/>
      <c r="U48" s="55"/>
      <c r="V48" s="55"/>
    </row>
    <row r="49" spans="2:22" ht="12.75">
      <c r="B49" s="72"/>
      <c r="C49" s="94"/>
      <c r="D49" s="94"/>
      <c r="E49" s="94"/>
      <c r="F49" s="94"/>
      <c r="G49" s="27"/>
      <c r="H49" s="27"/>
      <c r="I49" s="88"/>
      <c r="J49" s="88"/>
      <c r="K49" s="88"/>
      <c r="M49" s="15"/>
      <c r="N49" s="15"/>
      <c r="O49" s="15"/>
      <c r="Q49" s="55"/>
      <c r="R49" s="55"/>
      <c r="S49" s="55"/>
      <c r="T49" s="55"/>
      <c r="U49" s="55"/>
      <c r="V49" s="55"/>
    </row>
    <row r="50" spans="2:22" ht="12.75">
      <c r="B50" s="88"/>
      <c r="C50" s="88"/>
      <c r="D50" s="88"/>
      <c r="E50" s="88"/>
      <c r="F50" s="88"/>
      <c r="G50" s="35"/>
      <c r="H50" s="35"/>
      <c r="I50" s="88"/>
      <c r="J50" s="88"/>
      <c r="K50" s="88"/>
      <c r="M50" s="33"/>
      <c r="N50" s="68"/>
      <c r="O50" s="33"/>
      <c r="Q50" s="55"/>
      <c r="R50" s="55"/>
      <c r="S50" s="55"/>
      <c r="T50" s="55"/>
      <c r="U50" s="55"/>
      <c r="V50" s="55"/>
    </row>
    <row r="51" spans="2:22" ht="12.75">
      <c r="B51" s="91" t="s">
        <v>129</v>
      </c>
      <c r="C51" s="91"/>
      <c r="D51" s="91"/>
      <c r="E51" s="91"/>
      <c r="F51" s="91"/>
      <c r="G51" s="43">
        <f>+SUM(G33:G49)</f>
        <v>3491.9809608391192</v>
      </c>
      <c r="H51" s="43">
        <f>+SUM(H33:H49)</f>
        <v>3491.9809608391192</v>
      </c>
      <c r="I51" s="88"/>
      <c r="J51" s="88"/>
      <c r="K51" s="88"/>
      <c r="M51" s="82">
        <f>+SUM(M33:M49)</f>
        <v>2542.97</v>
      </c>
      <c r="O51" s="82">
        <f>+SUM(O33:O49)</f>
        <v>2542.97</v>
      </c>
      <c r="Q51" s="55"/>
      <c r="R51" s="55"/>
      <c r="S51" s="55"/>
      <c r="T51" s="55"/>
      <c r="U51" s="55"/>
      <c r="V51" s="55"/>
    </row>
    <row r="52" spans="2:22" ht="12.75">
      <c r="B52" s="88"/>
      <c r="C52" s="88"/>
      <c r="D52" s="88"/>
      <c r="E52" s="88"/>
      <c r="F52" s="88"/>
      <c r="G52" s="35"/>
      <c r="H52" s="35"/>
      <c r="I52" s="88"/>
      <c r="J52" s="88"/>
      <c r="K52" s="88"/>
      <c r="M52" s="33"/>
      <c r="N52" s="68"/>
      <c r="O52" s="33"/>
      <c r="Q52" s="55"/>
      <c r="R52" s="55"/>
      <c r="S52" s="55"/>
      <c r="T52" s="55"/>
      <c r="U52" s="55"/>
      <c r="V52" s="55"/>
    </row>
    <row r="53" spans="2:22" ht="12.75">
      <c r="B53" s="91" t="s">
        <v>130</v>
      </c>
      <c r="C53" s="91"/>
      <c r="D53" s="91"/>
      <c r="E53" s="91"/>
      <c r="F53" s="91"/>
      <c r="G53" s="43">
        <f>+G29+G51</f>
        <v>7000.98496083912</v>
      </c>
      <c r="H53" s="43">
        <f>+H29+H51</f>
        <v>7079.98596083912</v>
      </c>
      <c r="I53" s="88"/>
      <c r="J53" s="88"/>
      <c r="K53" s="88"/>
      <c r="M53" s="82">
        <f>+M29+M51</f>
        <v>6302.058</v>
      </c>
      <c r="O53" s="82">
        <f>+O29+O51</f>
        <v>6350.365</v>
      </c>
      <c r="Q53" s="55"/>
      <c r="R53" s="55"/>
      <c r="S53" s="55"/>
      <c r="T53" s="55"/>
      <c r="U53" s="55"/>
      <c r="V53" s="55"/>
    </row>
    <row r="54" spans="2:22" ht="12.75">
      <c r="B54" s="88"/>
      <c r="C54" s="88"/>
      <c r="D54" s="88"/>
      <c r="E54" s="88"/>
      <c r="F54" s="88"/>
      <c r="G54" s="35"/>
      <c r="H54" s="35"/>
      <c r="I54" s="88"/>
      <c r="J54" s="88"/>
      <c r="K54" s="88"/>
      <c r="M54" s="33"/>
      <c r="N54" s="68"/>
      <c r="O54" s="33"/>
      <c r="Q54" s="55"/>
      <c r="R54" s="55"/>
      <c r="S54" s="55"/>
      <c r="T54" s="55"/>
      <c r="U54" s="55"/>
      <c r="V54" s="55"/>
    </row>
    <row r="55" spans="2:22" ht="12.75">
      <c r="B55" s="88"/>
      <c r="C55" s="88"/>
      <c r="D55" s="88"/>
      <c r="E55" s="88"/>
      <c r="F55" s="88"/>
      <c r="G55" s="35"/>
      <c r="H55" s="35"/>
      <c r="I55" s="88"/>
      <c r="J55" s="88"/>
      <c r="K55" s="88"/>
      <c r="Q55" s="55"/>
      <c r="R55" s="55"/>
      <c r="S55" s="55"/>
      <c r="T55" s="55"/>
      <c r="U55" s="55"/>
      <c r="V55" s="55"/>
    </row>
    <row r="56" spans="2:22" ht="12.75">
      <c r="B56" s="91" t="s">
        <v>131</v>
      </c>
      <c r="C56" s="91"/>
      <c r="D56" s="91"/>
      <c r="E56" s="91"/>
      <c r="F56" s="91"/>
      <c r="G56" s="27">
        <f>H56*0.8</f>
        <v>2080</v>
      </c>
      <c r="H56" s="27">
        <v>2600</v>
      </c>
      <c r="I56" s="95" t="s">
        <v>132</v>
      </c>
      <c r="J56" s="95"/>
      <c r="K56" s="95"/>
      <c r="M56" s="29">
        <v>2080</v>
      </c>
      <c r="N56" s="68"/>
      <c r="O56" s="29">
        <v>2600</v>
      </c>
      <c r="Q56" s="55"/>
      <c r="R56" s="55"/>
      <c r="S56" s="55"/>
      <c r="T56" s="55"/>
      <c r="U56" s="55"/>
      <c r="V56" s="55"/>
    </row>
    <row r="57" spans="2:22" ht="12.75">
      <c r="B57" s="88"/>
      <c r="C57" s="88"/>
      <c r="D57" s="88"/>
      <c r="E57" s="88"/>
      <c r="F57" s="88"/>
      <c r="G57" s="83"/>
      <c r="H57" s="83"/>
      <c r="I57" s="88"/>
      <c r="J57" s="88"/>
      <c r="K57" s="88"/>
      <c r="M57" s="68"/>
      <c r="N57" s="68"/>
      <c r="O57" s="68"/>
      <c r="Q57" s="55"/>
      <c r="R57" s="55"/>
      <c r="S57" s="55"/>
      <c r="T57" s="55"/>
      <c r="U57" s="55"/>
      <c r="V57" s="55"/>
    </row>
    <row r="58" spans="2:22" ht="12.75">
      <c r="B58" s="89" t="s">
        <v>133</v>
      </c>
      <c r="C58" s="89"/>
      <c r="D58" s="89"/>
      <c r="E58" s="89"/>
      <c r="F58" s="89"/>
      <c r="G58" s="43"/>
      <c r="H58" s="43">
        <f>IF(G56=0," ",(G53+(H53*(I7-1)))/(G56+(H56*(I7-1))))</f>
        <v>2.8302026285413144</v>
      </c>
      <c r="I58" s="84">
        <f>+I7</f>
        <v>5</v>
      </c>
      <c r="J58" s="89" t="s">
        <v>68</v>
      </c>
      <c r="K58" s="89"/>
      <c r="M58" s="85"/>
      <c r="N58" s="85"/>
      <c r="O58" s="48">
        <f>IF(M56=0," ",(M53+(O53*(I7-1)))/(M56+(O56*(I7-1))))</f>
        <v>2.5403459935897437</v>
      </c>
      <c r="Q58" s="54" t="s">
        <v>134</v>
      </c>
      <c r="R58" s="54"/>
      <c r="S58" s="54"/>
      <c r="T58" s="54"/>
      <c r="U58" s="54"/>
      <c r="V58" s="54"/>
    </row>
    <row r="59" spans="17:22" ht="12.75">
      <c r="Q59" s="15"/>
      <c r="R59" s="15"/>
      <c r="S59" s="15"/>
      <c r="T59" s="15"/>
      <c r="U59" s="15"/>
      <c r="V59" s="15"/>
    </row>
  </sheetData>
  <sheetProtection sheet="1" objects="1" scenarios="1"/>
  <mergeCells count="153">
    <mergeCell ref="B58:F58"/>
    <mergeCell ref="J58:K58"/>
    <mergeCell ref="Q58:V58"/>
    <mergeCell ref="B56:F56"/>
    <mergeCell ref="I56:K56"/>
    <mergeCell ref="Q56:V56"/>
    <mergeCell ref="B57:F57"/>
    <mergeCell ref="I57:K57"/>
    <mergeCell ref="Q57:V57"/>
    <mergeCell ref="B54:F54"/>
    <mergeCell ref="I54:K54"/>
    <mergeCell ref="Q54:V54"/>
    <mergeCell ref="B55:F55"/>
    <mergeCell ref="I55:K55"/>
    <mergeCell ref="Q55:V55"/>
    <mergeCell ref="B52:F52"/>
    <mergeCell ref="I52:K52"/>
    <mergeCell ref="Q52:V52"/>
    <mergeCell ref="B53:F53"/>
    <mergeCell ref="I53:K53"/>
    <mergeCell ref="Q53:V53"/>
    <mergeCell ref="B50:F50"/>
    <mergeCell ref="I50:K50"/>
    <mergeCell ref="Q50:V50"/>
    <mergeCell ref="B51:F51"/>
    <mergeCell ref="I51:K51"/>
    <mergeCell ref="Q51:V51"/>
    <mergeCell ref="C48:F48"/>
    <mergeCell ref="I48:K48"/>
    <mergeCell ref="Q48:V48"/>
    <mergeCell ref="C49:F49"/>
    <mergeCell ref="I49:K49"/>
    <mergeCell ref="Q49:V49"/>
    <mergeCell ref="C46:F46"/>
    <mergeCell ref="I46:K46"/>
    <mergeCell ref="Q46:V46"/>
    <mergeCell ref="C47:F47"/>
    <mergeCell ref="I47:K47"/>
    <mergeCell ref="Q47:V47"/>
    <mergeCell ref="C44:F44"/>
    <mergeCell ref="I44:K44"/>
    <mergeCell ref="Q44:V44"/>
    <mergeCell ref="C45:F45"/>
    <mergeCell ref="I45:K45"/>
    <mergeCell ref="Q45:V45"/>
    <mergeCell ref="C42:F42"/>
    <mergeCell ref="I42:K42"/>
    <mergeCell ref="Q42:V42"/>
    <mergeCell ref="C43:F43"/>
    <mergeCell ref="I43:K43"/>
    <mergeCell ref="Q43:V43"/>
    <mergeCell ref="C39:F39"/>
    <mergeCell ref="I39:K39"/>
    <mergeCell ref="Q39:V39"/>
    <mergeCell ref="J40:K40"/>
    <mergeCell ref="Q40:V40"/>
    <mergeCell ref="J41:K41"/>
    <mergeCell ref="Q41:V41"/>
    <mergeCell ref="C37:F37"/>
    <mergeCell ref="I37:K37"/>
    <mergeCell ref="Q37:V37"/>
    <mergeCell ref="C38:F38"/>
    <mergeCell ref="I38:K38"/>
    <mergeCell ref="Q38:V38"/>
    <mergeCell ref="C35:F35"/>
    <mergeCell ref="I35:K35"/>
    <mergeCell ref="Q35:V35"/>
    <mergeCell ref="C36:F36"/>
    <mergeCell ref="I36:K36"/>
    <mergeCell ref="Q36:V36"/>
    <mergeCell ref="C33:F33"/>
    <mergeCell ref="I33:K33"/>
    <mergeCell ref="Q33:V33"/>
    <mergeCell ref="C34:F34"/>
    <mergeCell ref="I34:K34"/>
    <mergeCell ref="Q34:V34"/>
    <mergeCell ref="I30:K30"/>
    <mergeCell ref="Q30:V30"/>
    <mergeCell ref="B31:F31"/>
    <mergeCell ref="I31:K31"/>
    <mergeCell ref="Q31:V31"/>
    <mergeCell ref="C32:F32"/>
    <mergeCell ref="I32:K32"/>
    <mergeCell ref="Q32:V32"/>
    <mergeCell ref="C27:F27"/>
    <mergeCell ref="I27:K27"/>
    <mergeCell ref="Q27:V27"/>
    <mergeCell ref="I28:K28"/>
    <mergeCell ref="Q28:V28"/>
    <mergeCell ref="B29:F29"/>
    <mergeCell ref="I29:K29"/>
    <mergeCell ref="Q29:V29"/>
    <mergeCell ref="C25:F25"/>
    <mergeCell ref="I25:K25"/>
    <mergeCell ref="Q25:V25"/>
    <mergeCell ref="C26:F26"/>
    <mergeCell ref="I26:K26"/>
    <mergeCell ref="Q26:V26"/>
    <mergeCell ref="C23:F23"/>
    <mergeCell ref="I23:K23"/>
    <mergeCell ref="Q23:V23"/>
    <mergeCell ref="C24:F24"/>
    <mergeCell ref="I24:K24"/>
    <mergeCell ref="Q24:V24"/>
    <mergeCell ref="C20:F20"/>
    <mergeCell ref="Q20:V20"/>
    <mergeCell ref="C21:F21"/>
    <mergeCell ref="I21:K21"/>
    <mergeCell ref="Q21:V21"/>
    <mergeCell ref="C22:F22"/>
    <mergeCell ref="I22:K22"/>
    <mergeCell ref="Q22:V22"/>
    <mergeCell ref="C17:F17"/>
    <mergeCell ref="Q17:V17"/>
    <mergeCell ref="C18:F18"/>
    <mergeCell ref="Q18:V18"/>
    <mergeCell ref="C19:F19"/>
    <mergeCell ref="I19:K19"/>
    <mergeCell ref="Q19:V19"/>
    <mergeCell ref="C15:F15"/>
    <mergeCell ref="I15:K15"/>
    <mergeCell ref="Q15:V15"/>
    <mergeCell ref="C16:F16"/>
    <mergeCell ref="I16:K16"/>
    <mergeCell ref="Q16:V16"/>
    <mergeCell ref="C13:F13"/>
    <mergeCell ref="I13:K13"/>
    <mergeCell ref="Q13:V13"/>
    <mergeCell ref="C14:F14"/>
    <mergeCell ref="I14:K14"/>
    <mergeCell ref="Q14:V14"/>
    <mergeCell ref="C11:F11"/>
    <mergeCell ref="I11:K11"/>
    <mergeCell ref="Q11:V11"/>
    <mergeCell ref="C12:F12"/>
    <mergeCell ref="I12:K12"/>
    <mergeCell ref="Q12:V12"/>
    <mergeCell ref="B8:F8"/>
    <mergeCell ref="J8:K8"/>
    <mergeCell ref="Q8:V8"/>
    <mergeCell ref="B9:F9"/>
    <mergeCell ref="I9:K9"/>
    <mergeCell ref="C10:F10"/>
    <mergeCell ref="I10:K10"/>
    <mergeCell ref="Q10:V10"/>
    <mergeCell ref="B2:K2"/>
    <mergeCell ref="B3:K3"/>
    <mergeCell ref="I4:K5"/>
    <mergeCell ref="M4:O4"/>
    <mergeCell ref="Q6:V6"/>
    <mergeCell ref="B7:F7"/>
    <mergeCell ref="J7:K7"/>
    <mergeCell ref="Q7:V7"/>
  </mergeCells>
  <printOptions horizontalCentered="1"/>
  <pageMargins left="0.25" right="0.25" top="1" bottom="0.5" header="0.5" footer="0.5"/>
  <pageSetup fitToHeight="0" fitToWidth="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28.57421875" style="0" customWidth="1"/>
    <col min="3" max="3" width="12.8515625" style="0" customWidth="1"/>
    <col min="4" max="4" width="5.00390625" style="1" customWidth="1"/>
    <col min="5" max="5" width="5.140625" style="0" customWidth="1"/>
    <col min="6" max="6" width="28.8515625" style="0" customWidth="1"/>
    <col min="7" max="7" width="13.00390625" style="0" customWidth="1"/>
    <col min="8" max="8" width="9.140625" style="0" customWidth="1"/>
  </cols>
  <sheetData>
    <row r="1" spans="1:31" ht="12.75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09" t="s">
        <v>135</v>
      </c>
      <c r="C3" s="10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10" t="s">
        <v>136</v>
      </c>
      <c r="C5" s="1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97" t="s">
        <v>137</v>
      </c>
      <c r="C6" s="98">
        <f>Production!I40</f>
        <v>1000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97" t="s">
        <v>138</v>
      </c>
      <c r="C7" s="99">
        <f>Production!E40</f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97" t="s">
        <v>139</v>
      </c>
      <c r="C8" s="100">
        <v>0.06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88"/>
      <c r="C9" s="8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97" t="s">
        <v>140</v>
      </c>
      <c r="C10" s="98">
        <f>IF(C7=0," ",PMT(C8,C7,C6))</f>
        <v>-237.39640043118933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1"/>
      <c r="C11" s="10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1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11" t="s">
        <v>141</v>
      </c>
      <c r="C13" s="111"/>
      <c r="D13" s="102"/>
      <c r="E13" s="1"/>
      <c r="F13" s="55"/>
      <c r="G13" s="5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111" t="s">
        <v>55</v>
      </c>
      <c r="C14" s="111"/>
      <c r="D14" s="102"/>
      <c r="E14" s="1"/>
      <c r="F14" s="96"/>
      <c r="G14" s="10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97" t="s">
        <v>137</v>
      </c>
      <c r="C15" s="98">
        <f>Production!I41</f>
        <v>4873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97" t="s">
        <v>138</v>
      </c>
      <c r="C16" s="99">
        <f>Production!I8</f>
        <v>10</v>
      </c>
      <c r="D16" s="101"/>
      <c r="E16" s="1"/>
      <c r="F16" s="1"/>
      <c r="G16" s="10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97" t="s">
        <v>139</v>
      </c>
      <c r="C17" s="100">
        <v>0.06</v>
      </c>
      <c r="D17" s="105"/>
      <c r="E17" s="1"/>
      <c r="F17" s="1"/>
      <c r="G17" s="10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88"/>
      <c r="C18" s="88"/>
      <c r="D18" s="107"/>
      <c r="E18" s="1"/>
      <c r="F18" s="1"/>
      <c r="G18" s="10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97" t="s">
        <v>140</v>
      </c>
      <c r="C19" s="98">
        <f>IF(C16=0," ",PMT(C17,C16,C15))</f>
        <v>-662.08456040793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09" t="s">
        <v>142</v>
      </c>
      <c r="C22" s="10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12" t="s">
        <v>143</v>
      </c>
      <c r="C23" s="11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13" t="s">
        <v>144</v>
      </c>
      <c r="C24" s="1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97" t="s">
        <v>137</v>
      </c>
      <c r="C26" s="69">
        <v>1100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97" t="s">
        <v>138</v>
      </c>
      <c r="C27" s="108">
        <v>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97" t="s">
        <v>139</v>
      </c>
      <c r="C28" s="100">
        <v>0.06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88"/>
      <c r="C29" s="8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97" t="s">
        <v>140</v>
      </c>
      <c r="C30" s="98">
        <f>IF(C27=0," ",PMT(C28,C27,C26))</f>
        <v>-261.1360404743083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97" t="s">
        <v>137</v>
      </c>
      <c r="C33" s="69">
        <v>5186.86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97" t="s">
        <v>138</v>
      </c>
      <c r="C34" s="108"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97" t="s">
        <v>139</v>
      </c>
      <c r="C35" s="100">
        <v>0.06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88"/>
      <c r="C36" s="8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97" t="s">
        <v>140</v>
      </c>
      <c r="C37" s="98">
        <f>IF(C34=0," ",PMT(C35,C34,C33))</f>
        <v>-704.7280777749795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</sheetData>
  <sheetProtection sheet="1" objects="1" scenarios="1"/>
  <mergeCells count="12">
    <mergeCell ref="B18:C18"/>
    <mergeCell ref="B22:C22"/>
    <mergeCell ref="B23:C23"/>
    <mergeCell ref="B24:C24"/>
    <mergeCell ref="B29:C29"/>
    <mergeCell ref="B36:C36"/>
    <mergeCell ref="B3:C3"/>
    <mergeCell ref="B5:C5"/>
    <mergeCell ref="B9:C9"/>
    <mergeCell ref="B13:C13"/>
    <mergeCell ref="F13:G13"/>
    <mergeCell ref="B14:C14"/>
  </mergeCells>
  <printOptions/>
  <pageMargins left="0.7500000000000001" right="0.7500000000000001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CAHE Agecon</dc:creator>
  <cp:keywords/>
  <dc:description/>
  <cp:lastModifiedBy>lindsay</cp:lastModifiedBy>
  <cp:lastPrinted>2010-03-18T00:04:22Z</cp:lastPrinted>
  <dcterms:created xsi:type="dcterms:W3CDTF">2004-03-08T16:39:25Z</dcterms:created>
  <dcterms:modified xsi:type="dcterms:W3CDTF">2010-08-16T17:28:53Z</dcterms:modified>
  <cp:category/>
  <cp:version/>
  <cp:contentType/>
  <cp:contentStatus/>
</cp:coreProperties>
</file>